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0" windowWidth="15345" windowHeight="3675"/>
  </bookViews>
  <sheets>
    <sheet name="Statement" sheetId="1" r:id="rId1"/>
    <sheet name="Notes" sheetId="11" r:id="rId2"/>
    <sheet name="client" sheetId="16" r:id="rId3"/>
    <sheet name="Aging" sheetId="12" state="hidden" r:id="rId4"/>
    <sheet name="CDC" sheetId="15" state="hidden" r:id="rId5"/>
  </sheets>
  <definedNames>
    <definedName name="_xlnm.Print_Area" localSheetId="3">Aging!$A$1:$J$134</definedName>
    <definedName name="_xlnm.Print_Area" localSheetId="1">Notes!$A$1:$I$41</definedName>
    <definedName name="_xlnm.Print_Area" localSheetId="0">Statement!$A$1:$M$49</definedName>
    <definedName name="_xlnm.Print_Titles" localSheetId="3">Aging!$7:$9</definedName>
    <definedName name="_xlnm.Print_Titles" localSheetId="4">CDC!$6:$6</definedName>
  </definedNames>
  <calcPr calcId="144525"/>
</workbook>
</file>

<file path=xl/calcChain.xml><?xml version="1.0" encoding="utf-8"?>
<calcChain xmlns="http://schemas.openxmlformats.org/spreadsheetml/2006/main">
  <c r="M39" i="1" l="1"/>
  <c r="E20" i="16" l="1"/>
  <c r="E23" i="16" l="1"/>
  <c r="E57" i="16" l="1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6" i="16"/>
  <c r="E25" i="16"/>
  <c r="E24" i="16"/>
  <c r="E22" i="16"/>
  <c r="E21" i="16"/>
  <c r="E19" i="16"/>
  <c r="E18" i="16"/>
  <c r="E17" i="16"/>
  <c r="E16" i="16"/>
  <c r="E15" i="16"/>
  <c r="E14" i="16"/>
  <c r="E13" i="16"/>
  <c r="E11" i="16"/>
  <c r="E10" i="16"/>
  <c r="E9" i="16"/>
  <c r="E53" i="16" l="1"/>
  <c r="E58" i="16" s="1"/>
  <c r="E60" i="16" s="1"/>
  <c r="M20" i="1" s="1"/>
  <c r="M36" i="1" l="1"/>
  <c r="M41" i="1" s="1"/>
  <c r="I25" i="1"/>
  <c r="M25" i="1" s="1"/>
  <c r="M17" i="1"/>
  <c r="M27" i="1" s="1"/>
  <c r="M43" i="1" l="1"/>
  <c r="E93" i="16"/>
  <c r="E92" i="16"/>
  <c r="E91" i="16"/>
  <c r="E90" i="16"/>
  <c r="E89" i="16"/>
  <c r="P16" i="1" l="1"/>
  <c r="O18" i="1" l="1"/>
  <c r="P17" i="1"/>
  <c r="P18" i="1" s="1"/>
  <c r="Q18" i="1" s="1"/>
  <c r="H77" i="12" l="1"/>
  <c r="H78" i="12" s="1"/>
  <c r="H115" i="12" s="1"/>
  <c r="H116" i="12" s="1"/>
  <c r="H134" i="12" s="1"/>
  <c r="H40" i="12"/>
  <c r="I39" i="12"/>
  <c r="I40" i="12" s="1"/>
  <c r="I77" i="12" s="1"/>
  <c r="I78" i="12" s="1"/>
  <c r="I115" i="12" s="1"/>
  <c r="I116" i="12" s="1"/>
  <c r="I134" i="12" s="1"/>
  <c r="H39" i="12"/>
  <c r="F39" i="12"/>
  <c r="F40" i="12" s="1"/>
  <c r="F77" i="12" s="1"/>
  <c r="F78" i="12" s="1"/>
  <c r="F115" i="12" s="1"/>
  <c r="F116" i="12" s="1"/>
  <c r="F134" i="12" s="1"/>
  <c r="E39" i="12"/>
  <c r="E40" i="12" s="1"/>
  <c r="E77" i="12" s="1"/>
  <c r="E78" i="12" s="1"/>
  <c r="E115" i="12" s="1"/>
  <c r="E116" i="12" s="1"/>
  <c r="E134" i="12" s="1"/>
  <c r="D39" i="12"/>
  <c r="D40" i="12" s="1"/>
  <c r="D77" i="12" s="1"/>
  <c r="D78" i="12" s="1"/>
  <c r="D115" i="12" s="1"/>
  <c r="D116" i="12" s="1"/>
  <c r="D134" i="12" s="1"/>
  <c r="C51" i="15" l="1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51" i="15" l="1"/>
  <c r="E52" i="15" s="1"/>
  <c r="E53" i="15" l="1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A12" i="12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G11" i="12"/>
  <c r="G39" i="12" l="1"/>
  <c r="G40" i="12" s="1"/>
  <c r="G77" i="12" s="1"/>
  <c r="G78" i="12" s="1"/>
  <c r="G115" i="12" s="1"/>
  <c r="G116" i="12" s="1"/>
  <c r="G134" i="12" s="1"/>
</calcChain>
</file>

<file path=xl/sharedStrings.xml><?xml version="1.0" encoding="utf-8"?>
<sst xmlns="http://schemas.openxmlformats.org/spreadsheetml/2006/main" count="408" uniqueCount="390">
  <si>
    <t>STATEMENT OF NCBC UNDER RULE 2(d) OF SECURITIES AND EXCHANGE RULES, 1971</t>
  </si>
  <si>
    <t xml:space="preserve">DESCRIPTION </t>
  </si>
  <si>
    <t>VALUATION BASIS</t>
  </si>
  <si>
    <t>CURRENT ASSETS</t>
  </si>
  <si>
    <t>Book Value</t>
  </si>
  <si>
    <t>CURRENT LIABILITIES</t>
  </si>
  <si>
    <t>Trade Payables</t>
  </si>
  <si>
    <t xml:space="preserve">Book Value </t>
  </si>
  <si>
    <t>Book value with in 30 days.</t>
  </si>
  <si>
    <t>Other Payables</t>
  </si>
  <si>
    <t>Trade Payable more than 30 days treated as Other Payable</t>
  </si>
  <si>
    <t>Less: Overdue for more than 30 days</t>
  </si>
  <si>
    <t>Other Liabilities</t>
  </si>
  <si>
    <t xml:space="preserve">    (Director )</t>
  </si>
  <si>
    <t>VALUE (RS)</t>
  </si>
  <si>
    <t>Cash and cash equivalents</t>
  </si>
  <si>
    <t>Investment in listed securities in the name of broker:</t>
  </si>
  <si>
    <t>Investment in Shares</t>
  </si>
  <si>
    <t>Less: 15% of investment in Shares</t>
  </si>
  <si>
    <t>Sr.#</t>
  </si>
  <si>
    <t>Code</t>
  </si>
  <si>
    <t>Title</t>
  </si>
  <si>
    <t>O/B as at December 01, 2016</t>
  </si>
  <si>
    <t>Debits</t>
  </si>
  <si>
    <t>Credits</t>
  </si>
  <si>
    <t>C/B-CR At December 31, 2016</t>
  </si>
  <si>
    <t>Overdue less 
then 30 days</t>
  </si>
  <si>
    <t>Overdue more 
then 30 days</t>
  </si>
  <si>
    <t>Outstanding
Since</t>
  </si>
  <si>
    <t>FA 006</t>
  </si>
  <si>
    <t>NASEER AHMAD</t>
  </si>
  <si>
    <t>FA 023</t>
  </si>
  <si>
    <t>SHEIKH ROUF AHMED</t>
  </si>
  <si>
    <t>FA 024</t>
  </si>
  <si>
    <t>TARIQ JAVED</t>
  </si>
  <si>
    <t>FA 052</t>
  </si>
  <si>
    <t>ABDUL MONAM</t>
  </si>
  <si>
    <t>FA 054</t>
  </si>
  <si>
    <t>MUHAMMAD SHOAIB JAHANGIR</t>
  </si>
  <si>
    <t>FA 075</t>
  </si>
  <si>
    <t>ZUBAIR MEHMOOD</t>
  </si>
  <si>
    <t>FA 089</t>
  </si>
  <si>
    <t>M. ZUBAIR GILL</t>
  </si>
  <si>
    <t>FA 092</t>
  </si>
  <si>
    <t>SHAFAAT AHMAD</t>
  </si>
  <si>
    <t>FA 095</t>
  </si>
  <si>
    <t>MOHAMMAD IKRAM SHEIKH</t>
  </si>
  <si>
    <t>FA 119</t>
  </si>
  <si>
    <t>AHSEN SHAHZAD</t>
  </si>
  <si>
    <t>FA 146</t>
  </si>
  <si>
    <t>WASEEM AHMAD</t>
  </si>
  <si>
    <t>FA 147</t>
  </si>
  <si>
    <t>M. SHAHBAZ TAHIR</t>
  </si>
  <si>
    <t>FA 155</t>
  </si>
  <si>
    <t>YOUSAF AFTAB</t>
  </si>
  <si>
    <t>FA 156</t>
  </si>
  <si>
    <t>ABDUL KARIM</t>
  </si>
  <si>
    <t>FA 169</t>
  </si>
  <si>
    <t>TAYYABA TAHIRA</t>
  </si>
  <si>
    <t>FA 173</t>
  </si>
  <si>
    <t>MOHAMMAD NABEEL</t>
  </si>
  <si>
    <t>FA 179</t>
  </si>
  <si>
    <t>RIAZ HUSSAIN</t>
  </si>
  <si>
    <t>FA 188</t>
  </si>
  <si>
    <t>M.ASIF JAVED</t>
  </si>
  <si>
    <t>FA 189</t>
  </si>
  <si>
    <t>SALMAN AHMED MALIK</t>
  </si>
  <si>
    <t>FA 195</t>
  </si>
  <si>
    <t>MUHAMMAD ABDULLAH</t>
  </si>
  <si>
    <t>FA 201</t>
  </si>
  <si>
    <t>MADIEH KHAWAR</t>
  </si>
  <si>
    <t>FA 221</t>
  </si>
  <si>
    <t>MUHAMMAD SHABBIR</t>
  </si>
  <si>
    <t>FA 225</t>
  </si>
  <si>
    <t>CH. SANA ULLAH</t>
  </si>
  <si>
    <t>FA 232</t>
  </si>
  <si>
    <t>SAIF-UR-REHMAN</t>
  </si>
  <si>
    <t>FA 234</t>
  </si>
  <si>
    <t>AMIR RIAZ QURESHI</t>
  </si>
  <si>
    <t>FA 241</t>
  </si>
  <si>
    <t>HABIB BAIG</t>
  </si>
  <si>
    <t>FA 252</t>
  </si>
  <si>
    <t>FA 265</t>
  </si>
  <si>
    <t>ISHAQ AHMED</t>
  </si>
  <si>
    <t>FA 282</t>
  </si>
  <si>
    <t>MAHMOOD PERVAIZ</t>
  </si>
  <si>
    <t>FA 286</t>
  </si>
  <si>
    <t>KAMRAN SAEED</t>
  </si>
  <si>
    <t>FA 291</t>
  </si>
  <si>
    <t>M. NAUMAN HUSSAIN</t>
  </si>
  <si>
    <t>FA 293</t>
  </si>
  <si>
    <t>M.HANIF</t>
  </si>
  <si>
    <t>FA 314</t>
  </si>
  <si>
    <t>SYED BABAR HUSSAIN</t>
  </si>
  <si>
    <t>FA 351</t>
  </si>
  <si>
    <t>M.NAEEM</t>
  </si>
  <si>
    <t>FA 354</t>
  </si>
  <si>
    <t>AMER ALTAF</t>
  </si>
  <si>
    <t>FA 358</t>
  </si>
  <si>
    <t>QASIM QAYYUM</t>
  </si>
  <si>
    <t>FA 363</t>
  </si>
  <si>
    <t>ASGHAR ALI</t>
  </si>
  <si>
    <t>FA 365</t>
  </si>
  <si>
    <t>M. SHAKEEL AHMAD</t>
  </si>
  <si>
    <t>FA 373</t>
  </si>
  <si>
    <t>M.AJMAL FAROOQI</t>
  </si>
  <si>
    <t>FA 378</t>
  </si>
  <si>
    <t>MOEEN ALI</t>
  </si>
  <si>
    <t>FA 380</t>
  </si>
  <si>
    <t>M.SALEEM</t>
  </si>
  <si>
    <t>FA 395</t>
  </si>
  <si>
    <t>MOHAMMAD IBRAHIM CH.</t>
  </si>
  <si>
    <t>FA 409</t>
  </si>
  <si>
    <t>M.ATHER AMIN SIDDIQUI</t>
  </si>
  <si>
    <t>FA 411</t>
  </si>
  <si>
    <t>SAAD-UR-REHMAN</t>
  </si>
  <si>
    <t>FA 415</t>
  </si>
  <si>
    <t>IMTIAZ AHMED KHAN</t>
  </si>
  <si>
    <t>FA 417</t>
  </si>
  <si>
    <t>MUHAMMAD SALEEM</t>
  </si>
  <si>
    <t>FA 418</t>
  </si>
  <si>
    <t>ASIF MUNIR</t>
  </si>
  <si>
    <t>FA 421</t>
  </si>
  <si>
    <t>SUFI M.QAISER ALI</t>
  </si>
  <si>
    <t>FA 443</t>
  </si>
  <si>
    <t>MUBARIK ALI</t>
  </si>
  <si>
    <t>FA 445</t>
  </si>
  <si>
    <t>MUHAMMAD AFZAL BHATTI</t>
  </si>
  <si>
    <t>FA 455</t>
  </si>
  <si>
    <t>ASAD MAQBOOL</t>
  </si>
  <si>
    <t>FA 469</t>
  </si>
  <si>
    <t>FAYYAZ AHMAD BHATTI</t>
  </si>
  <si>
    <t>FA 472</t>
  </si>
  <si>
    <t>ASIM QAISAR</t>
  </si>
  <si>
    <t>FA 478</t>
  </si>
  <si>
    <t>RASHAD JAVED</t>
  </si>
  <si>
    <t>FA 488</t>
  </si>
  <si>
    <t>M. IQBAL</t>
  </si>
  <si>
    <t>FA 505</t>
  </si>
  <si>
    <t>ALI BASIL AHMAD KHAN</t>
  </si>
  <si>
    <t>FA 520</t>
  </si>
  <si>
    <t>SAJID ZAHOOR</t>
  </si>
  <si>
    <t>FA 521</t>
  </si>
  <si>
    <t>WAHEED AHMED</t>
  </si>
  <si>
    <t>FA 522</t>
  </si>
  <si>
    <t>MUHAMMAD ASIF</t>
  </si>
  <si>
    <t>FA 528</t>
  </si>
  <si>
    <t>RASIKH YAQOOB</t>
  </si>
  <si>
    <t>FA530</t>
  </si>
  <si>
    <t>TAHIR NASEER</t>
  </si>
  <si>
    <t>FA 531</t>
  </si>
  <si>
    <t>ZAFAR IQBAL</t>
  </si>
  <si>
    <t>FA 538</t>
  </si>
  <si>
    <t>MUHAMMAD SARWAR SIDDIQI</t>
  </si>
  <si>
    <t>FA 539</t>
  </si>
  <si>
    <t>NAVEED ASIM</t>
  </si>
  <si>
    <t>FA 540</t>
  </si>
  <si>
    <t>M.ILYAS</t>
  </si>
  <si>
    <t>FA 546</t>
  </si>
  <si>
    <t>KHALIQ MEHMOOD</t>
  </si>
  <si>
    <t>FA 549</t>
  </si>
  <si>
    <t>KHUSHI MUHAMMAD</t>
  </si>
  <si>
    <t>FA 559</t>
  </si>
  <si>
    <t>JOSHUA INNOCENT</t>
  </si>
  <si>
    <t>FA 567</t>
  </si>
  <si>
    <t>MUHAMMAD ALI</t>
  </si>
  <si>
    <t>FA 568</t>
  </si>
  <si>
    <t>SAMRA SAIF</t>
  </si>
  <si>
    <t>FA 573</t>
  </si>
  <si>
    <t>SHAMIM AKHTAR BHATTI</t>
  </si>
  <si>
    <t>FA 574</t>
  </si>
  <si>
    <t>GHAZANFAR ALI</t>
  </si>
  <si>
    <t>FA 580</t>
  </si>
  <si>
    <t>ADNAN JAMIL</t>
  </si>
  <si>
    <t>FA 582</t>
  </si>
  <si>
    <t>BILAL SAQIB</t>
  </si>
  <si>
    <t>FA 585</t>
  </si>
  <si>
    <t>ZAFAR IQBAL BUTT</t>
  </si>
  <si>
    <t>FA 588</t>
  </si>
  <si>
    <t>SHAGUFTA ANSARI</t>
  </si>
  <si>
    <t>FA 592</t>
  </si>
  <si>
    <t>WAQAS AHMED</t>
  </si>
  <si>
    <t>FA 606</t>
  </si>
  <si>
    <t>SHAHINSHAH BANO</t>
  </si>
  <si>
    <t>FA 613</t>
  </si>
  <si>
    <t>RIZWAN OMER BHUTTA</t>
  </si>
  <si>
    <t>05/0/2016</t>
  </si>
  <si>
    <t>FA 619</t>
  </si>
  <si>
    <t>SAJID HUSSAIN</t>
  </si>
  <si>
    <t>FA 620</t>
  </si>
  <si>
    <t>CH. NASIR ALI</t>
  </si>
  <si>
    <t>FA 625</t>
  </si>
  <si>
    <t>M.TAYYAB</t>
  </si>
  <si>
    <t>FA 626</t>
  </si>
  <si>
    <t>AHSAN AMIN</t>
  </si>
  <si>
    <t>FA 629</t>
  </si>
  <si>
    <t>M.ASIF HAYAT</t>
  </si>
  <si>
    <t>FA 635</t>
  </si>
  <si>
    <t>MUHAMMAD ZAFAR KHAN</t>
  </si>
  <si>
    <t>FA 636</t>
  </si>
  <si>
    <t>TAYYIBA FATIMA</t>
  </si>
  <si>
    <t>FA 637</t>
  </si>
  <si>
    <t>ABBAS SAFDAR LEGHARI</t>
  </si>
  <si>
    <t>FA 639</t>
  </si>
  <si>
    <t>AFZAAL IQBAL</t>
  </si>
  <si>
    <t>FA 644</t>
  </si>
  <si>
    <t>M. JAVED ASHRAF</t>
  </si>
  <si>
    <t>FA 645</t>
  </si>
  <si>
    <t>M.ISHAQUE BHATTI</t>
  </si>
  <si>
    <t>FA 646</t>
  </si>
  <si>
    <t>SYED HAMID ALI ZAIDI</t>
  </si>
  <si>
    <t>FA 649</t>
  </si>
  <si>
    <t>MUHAMMAD RAMZAN</t>
  </si>
  <si>
    <t>FA 650</t>
  </si>
  <si>
    <t>IMTIAZ AHMED</t>
  </si>
  <si>
    <t>FA 656</t>
  </si>
  <si>
    <t>FARAZ SAQIB</t>
  </si>
  <si>
    <t>FA 657</t>
  </si>
  <si>
    <t>ASAD ULLAH</t>
  </si>
  <si>
    <t>FA 658</t>
  </si>
  <si>
    <t>IRUM ASIF</t>
  </si>
  <si>
    <t>FA 659</t>
  </si>
  <si>
    <t>SHEIKH KHALID MUNIR</t>
  </si>
  <si>
    <t>FA 660</t>
  </si>
  <si>
    <t>MIRZA FAROOQ BAIG</t>
  </si>
  <si>
    <t>FA 674</t>
  </si>
  <si>
    <t>KHALIL AHMAD</t>
  </si>
  <si>
    <t>FA 675</t>
  </si>
  <si>
    <t>MUHAMMAD IMRAN</t>
  </si>
  <si>
    <t>FA 676</t>
  </si>
  <si>
    <t>MUHAMMAD HANIF</t>
  </si>
  <si>
    <t>FA 679</t>
  </si>
  <si>
    <t>SHAZIA AFZAL</t>
  </si>
  <si>
    <t>FA 680</t>
  </si>
  <si>
    <t>SAJID AMIN</t>
  </si>
  <si>
    <t>FA 681</t>
  </si>
  <si>
    <t>SAYED ANSAR ALI</t>
  </si>
  <si>
    <t>FA 682</t>
  </si>
  <si>
    <t>MUHAMMAD SAFDER</t>
  </si>
  <si>
    <t>FA 683</t>
  </si>
  <si>
    <t>MUHAMMAD NAVEED</t>
  </si>
  <si>
    <t>FA 684</t>
  </si>
  <si>
    <t>SUBHAN ELAHI JAWED</t>
  </si>
  <si>
    <t>FA 685</t>
  </si>
  <si>
    <t>MUHAMMAD TAHIR</t>
  </si>
  <si>
    <t>FA 687</t>
  </si>
  <si>
    <t>KHURRAM SHAHZAD</t>
  </si>
  <si>
    <t>FA 688</t>
  </si>
  <si>
    <t>KASHIF MUZAFFAR</t>
  </si>
  <si>
    <t>FA 689</t>
  </si>
  <si>
    <t>FASIH AHMED</t>
  </si>
  <si>
    <t>FA 691</t>
  </si>
  <si>
    <t>MUJEEB ALAM</t>
  </si>
  <si>
    <t>FA 693</t>
  </si>
  <si>
    <t>ABDUL WAHEED AKBAR</t>
  </si>
  <si>
    <t>FA 694</t>
  </si>
  <si>
    <t>MUHAMMAD REHAN FAROOQ</t>
  </si>
  <si>
    <t>FA 962</t>
  </si>
  <si>
    <t>M.NADEEM AJAZ</t>
  </si>
  <si>
    <t>FA 966</t>
  </si>
  <si>
    <t>FAIR TRADE SEC. PVT.LTD.</t>
  </si>
  <si>
    <t>FA 997</t>
  </si>
  <si>
    <t>M MUNIR KHANANI A/C</t>
  </si>
  <si>
    <t>Clients Total</t>
  </si>
  <si>
    <t>ABL</t>
  </si>
  <si>
    <t>AKBL</t>
  </si>
  <si>
    <t>BAFL</t>
  </si>
  <si>
    <t>BOP</t>
  </si>
  <si>
    <t>CLCPS</t>
  </si>
  <si>
    <t>DGKC</t>
  </si>
  <si>
    <t>DSFL</t>
  </si>
  <si>
    <t>FAYSAL BANK LIMITED</t>
  </si>
  <si>
    <t>FABL</t>
  </si>
  <si>
    <t>FNEL</t>
  </si>
  <si>
    <t>GASF</t>
  </si>
  <si>
    <t>HBL</t>
  </si>
  <si>
    <t>HUMNL</t>
  </si>
  <si>
    <t>JSBL</t>
  </si>
  <si>
    <t>MACFL</t>
  </si>
  <si>
    <t>MCB</t>
  </si>
  <si>
    <t>MLCF</t>
  </si>
  <si>
    <t>MWMP</t>
  </si>
  <si>
    <t>NICL</t>
  </si>
  <si>
    <t>PACE</t>
  </si>
  <si>
    <t>PECO</t>
  </si>
  <si>
    <t>PIAA</t>
  </si>
  <si>
    <t>PIONEER CEMENT LIMITED</t>
  </si>
  <si>
    <t>PIOC</t>
  </si>
  <si>
    <t>SBL</t>
  </si>
  <si>
    <t>SMBL</t>
  </si>
  <si>
    <t>SNGP</t>
  </si>
  <si>
    <t>TRG</t>
  </si>
  <si>
    <t>LSEFSL</t>
  </si>
  <si>
    <t>UBL</t>
  </si>
  <si>
    <t>MAAN SECURITIES (PVT.) LIMITED</t>
  </si>
  <si>
    <t>AS AT DECEMBER 31, 2016</t>
  </si>
  <si>
    <t>Security Symbol</t>
  </si>
  <si>
    <t>Position Owned</t>
  </si>
  <si>
    <t>Rates</t>
  </si>
  <si>
    <t>ATRL</t>
  </si>
  <si>
    <t>BNWM</t>
  </si>
  <si>
    <t>DOL</t>
  </si>
  <si>
    <t>FFC</t>
  </si>
  <si>
    <t>FTSM</t>
  </si>
  <si>
    <t>GLAXO</t>
  </si>
  <si>
    <t>HAFL</t>
  </si>
  <si>
    <t>INDU</t>
  </si>
  <si>
    <t>LOADS</t>
  </si>
  <si>
    <t>LUCK</t>
  </si>
  <si>
    <t>MTL</t>
  </si>
  <si>
    <t>MUGHAL</t>
  </si>
  <si>
    <t>PNSC</t>
  </si>
  <si>
    <t>SHEL</t>
  </si>
  <si>
    <t>STPL</t>
  </si>
  <si>
    <t>UVIC</t>
  </si>
  <si>
    <t>Less 15%</t>
  </si>
  <si>
    <t>Net Total</t>
  </si>
  <si>
    <t>ALLIED BANK LIMITED</t>
  </si>
  <si>
    <t>ASKARI BANK LIMITED</t>
  </si>
  <si>
    <t>ATTOCK REFINERY LIMITED</t>
  </si>
  <si>
    <t>BANK ALFALAH LIMITED</t>
  </si>
  <si>
    <t>BANNU WOOLLEN MILLS LIMITED</t>
  </si>
  <si>
    <t>THE BANK OF PUNJAB</t>
  </si>
  <si>
    <t>CHENAB LIMITED - NON VOTING CUMULATIVE PREFERENCE SHARES</t>
  </si>
  <si>
    <t>D.G. KHAN CEMENT COMPANY LIMITED</t>
  </si>
  <si>
    <t>DESCON OXYCHEM LIMITED</t>
  </si>
  <si>
    <t>DEWAN SALMAN FIBRE LIMITED</t>
  </si>
  <si>
    <t>FAUJI FERTILIZER COMPANY LIMITED</t>
  </si>
  <si>
    <t>FIRST NATIONAL EQUITIES LIMITED</t>
  </si>
  <si>
    <t>FIRST TRI-STAR MODARABA</t>
  </si>
  <si>
    <t>GOLDEN ARROW SELECTED STOCKS FUND LTD.</t>
  </si>
  <si>
    <t>GLAXOSMITHKLINE PAKISTAN LIMITED</t>
  </si>
  <si>
    <t>HAFIZ LIMITED</t>
  </si>
  <si>
    <t>HABIB BANK LIMITED</t>
  </si>
  <si>
    <t>HUM NETWORK LIMITED</t>
  </si>
  <si>
    <t>INDUS MOTOR COMPANY LIMITED</t>
  </si>
  <si>
    <t>JS BANK LIMITED</t>
  </si>
  <si>
    <t>LOADS LIMITED</t>
  </si>
  <si>
    <t>LSE FINANCIAL SERVICES LIMITED - FREEZE</t>
  </si>
  <si>
    <t>LUCKY CEMENT LIMITED</t>
  </si>
  <si>
    <t>MACPAC FILMS LIMITED</t>
  </si>
  <si>
    <t>MCB BANK LIMITED</t>
  </si>
  <si>
    <t>MAPLE LEAF CEMENT FACTORY LIMITED</t>
  </si>
  <si>
    <t>MILLAT TRACTORS LIMITED</t>
  </si>
  <si>
    <t>MUGHAL IRON AND STEEL INDUSTRIES LTD</t>
  </si>
  <si>
    <t>MANDVIWALLA MAUSER PLASTIC INDUSTRIES LIMITED - (FREEZE)</t>
  </si>
  <si>
    <t>NIMIR INDUSTRIAL CHEMICALS LIMITED</t>
  </si>
  <si>
    <t>PACE(PAKISTAN)LIMITED</t>
  </si>
  <si>
    <t>PAKISTAN ENGINEERING COMPANY LIMITED</t>
  </si>
  <si>
    <t>PAKISTAN INTERNATIONAL AIRLINES CORPORATION LIMITED - (A)</t>
  </si>
  <si>
    <t>PAKISTAN NATIONAL SHIPPING CORPORATION</t>
  </si>
  <si>
    <t>SAMBA BANK LIMITED</t>
  </si>
  <si>
    <t>SHELL PAKISTAN LIMITED</t>
  </si>
  <si>
    <t>SUMMIT BANK LIMITED</t>
  </si>
  <si>
    <t>SUI NORTHERN GAS PIPELINES LIMITED</t>
  </si>
  <si>
    <t>SIDDIQSONS TIN PLATE LIMITED</t>
  </si>
  <si>
    <t>TRG PAKISTAN LIMITED - CLASS  'A'</t>
  </si>
  <si>
    <t>UNITED BANK LIMITED</t>
  </si>
  <si>
    <t>THE UNIVERSAL INSURANCE COMPANY LIMITED</t>
  </si>
  <si>
    <t>Security Name</t>
  </si>
  <si>
    <t>Value (PKR)</t>
  </si>
  <si>
    <t xml:space="preserve">INVESTMENT IN LISTED SECURITIES </t>
  </si>
  <si>
    <t>IN THE NAME OF BROKER</t>
  </si>
  <si>
    <t>PERIOD ENDED: DECEMBER 31, 2016</t>
  </si>
  <si>
    <t>TRADE AND OTHER PAYABLES</t>
  </si>
  <si>
    <t>TRADE CREDITORS</t>
  </si>
  <si>
    <t xml:space="preserve"> - - - - - - - - - - - - - - - - - - - - - - - - - - - RUPEES - - - - - - - - - - - - - - - - - - - - - - - - - - -</t>
  </si>
  <si>
    <t>BALANCE C/D</t>
  </si>
  <si>
    <t>BALANCE B/D</t>
  </si>
  <si>
    <t>Trade Receivables</t>
  </si>
  <si>
    <t xml:space="preserve"> </t>
  </si>
  <si>
    <t xml:space="preserve">Less: Overdue for more than 14 days </t>
  </si>
  <si>
    <t>Securities purchased for clients</t>
  </si>
  <si>
    <t>Backers &amp; Partners (PVT.) LTD.</t>
  </si>
  <si>
    <t xml:space="preserve">Reversal of adustments </t>
  </si>
  <si>
    <t>Rs.</t>
  </si>
  <si>
    <t>A/c #</t>
  </si>
  <si>
    <t>Holding value</t>
  </si>
  <si>
    <t>Adjusted value</t>
  </si>
  <si>
    <t>Difference</t>
  </si>
  <si>
    <t>Total adjusted value of securities</t>
  </si>
  <si>
    <t>Total reversal</t>
  </si>
  <si>
    <t>Less added in Adjusted value of securities-Proprietory</t>
  </si>
  <si>
    <t xml:space="preserve">Total Reversal of adustments </t>
  </si>
  <si>
    <t>Securities Purchased for clients</t>
  </si>
  <si>
    <t>NCSS</t>
  </si>
  <si>
    <t>Add back</t>
  </si>
  <si>
    <t>As on November 30, 2021</t>
  </si>
  <si>
    <t>AS AT  30.04.2022</t>
  </si>
  <si>
    <t>NET CAPITAL BALANCE AS AT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</si>
</sst>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"/>
    <numFmt numFmtId="167" formatCode="[$-409]d\-mmm\-yy;@"/>
    <numFmt numFmtId="168" formatCode="&quot;$&quot;#,##0.00;\-&quot;$&quot;#,##0.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11"/>
      <color theme="1"/>
      <name val="Arial"/>
      <family val="2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1"/>
      <color rgb="FF000000"/>
      <name val="Book Antiqua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C00000"/>
      <name val="Arial"/>
      <family val="2"/>
    </font>
    <font>
      <b/>
      <sz val="11"/>
      <color rgb="FFC00000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0" tint="-0.34998626667073579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sz val="10"/>
      <color rgb="FFFF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8" fillId="0" borderId="0"/>
    <xf numFmtId="43" fontId="4" fillId="0" borderId="0" applyFont="0" applyFill="0" applyBorder="0" applyAlignment="0" applyProtection="0"/>
    <xf numFmtId="0" fontId="8" fillId="0" borderId="0"/>
    <xf numFmtId="0" fontId="4" fillId="0" borderId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0" fontId="3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168" fontId="4" fillId="0" borderId="0" applyFont="0" applyFill="0" applyBorder="0" applyAlignment="0" applyProtection="0"/>
    <xf numFmtId="0" fontId="16" fillId="0" borderId="0"/>
    <xf numFmtId="0" fontId="4" fillId="0" borderId="0"/>
  </cellStyleXfs>
  <cellXfs count="167">
    <xf numFmtId="0" fontId="0" fillId="0" borderId="0" xfId="0"/>
    <xf numFmtId="165" fontId="7" fillId="0" borderId="0" xfId="2" applyNumberFormat="1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165" fontId="8" fillId="0" borderId="0" xfId="2" applyNumberFormat="1" applyFont="1" applyFill="1"/>
    <xf numFmtId="0" fontId="11" fillId="0" borderId="0" xfId="0" applyFont="1"/>
    <xf numFmtId="165" fontId="11" fillId="0" borderId="0" xfId="2" applyNumberFormat="1" applyFont="1"/>
    <xf numFmtId="0" fontId="12" fillId="0" borderId="0" xfId="0" applyFont="1"/>
    <xf numFmtId="0" fontId="11" fillId="0" borderId="0" xfId="0" applyFont="1" applyAlignment="1">
      <alignment horizontal="center"/>
    </xf>
    <xf numFmtId="165" fontId="12" fillId="0" borderId="0" xfId="2" applyNumberFormat="1" applyFont="1"/>
    <xf numFmtId="165" fontId="11" fillId="0" borderId="3" xfId="0" applyNumberFormat="1" applyFont="1" applyBorder="1" applyAlignment="1">
      <alignment vertical="center"/>
    </xf>
    <xf numFmtId="165" fontId="11" fillId="0" borderId="0" xfId="0" applyNumberFormat="1" applyFont="1" applyBorder="1"/>
    <xf numFmtId="0" fontId="12" fillId="0" borderId="2" xfId="0" applyFont="1" applyBorder="1"/>
    <xf numFmtId="165" fontId="11" fillId="0" borderId="3" xfId="2" applyNumberFormat="1" applyFont="1" applyBorder="1" applyAlignment="1">
      <alignment vertical="center"/>
    </xf>
    <xf numFmtId="165" fontId="11" fillId="0" borderId="0" xfId="2" applyNumberFormat="1" applyFont="1" applyBorder="1" applyAlignment="1">
      <alignment vertical="center"/>
    </xf>
    <xf numFmtId="166" fontId="13" fillId="0" borderId="0" xfId="1" applyNumberFormat="1" applyFont="1" applyFill="1" applyAlignment="1">
      <alignment horizontal="left"/>
    </xf>
    <xf numFmtId="0" fontId="14" fillId="0" borderId="0" xfId="0" applyFont="1"/>
    <xf numFmtId="43" fontId="8" fillId="0" borderId="0" xfId="2" applyFont="1"/>
    <xf numFmtId="43" fontId="8" fillId="0" borderId="0" xfId="0" applyNumberFormat="1" applyFont="1"/>
    <xf numFmtId="165" fontId="14" fillId="0" borderId="0" xfId="2" applyNumberFormat="1" applyFont="1" applyFill="1"/>
    <xf numFmtId="0" fontId="0" fillId="0" borderId="0" xfId="0" applyAlignment="1">
      <alignment vertical="justify"/>
    </xf>
    <xf numFmtId="43" fontId="0" fillId="0" borderId="0" xfId="2" applyFont="1"/>
    <xf numFmtId="43" fontId="0" fillId="0" borderId="0" xfId="0" applyNumberFormat="1"/>
    <xf numFmtId="165" fontId="6" fillId="0" borderId="0" xfId="2" applyNumberFormat="1" applyFont="1" applyFill="1" applyAlignment="1">
      <alignment horizontal="centerContinuous"/>
    </xf>
    <xf numFmtId="165" fontId="14" fillId="0" borderId="0" xfId="2" applyNumberFormat="1" applyFont="1" applyFill="1" applyBorder="1"/>
    <xf numFmtId="165" fontId="15" fillId="0" borderId="0" xfId="2" applyNumberFormat="1" applyFont="1" applyFill="1"/>
    <xf numFmtId="165" fontId="8" fillId="0" borderId="0" xfId="2" applyNumberFormat="1" applyFont="1" applyFill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165" fontId="18" fillId="0" borderId="1" xfId="5" applyNumberFormat="1" applyFont="1" applyFill="1" applyBorder="1" applyAlignment="1">
      <alignment horizontal="center" vertical="center" wrapText="1"/>
    </xf>
    <xf numFmtId="165" fontId="18" fillId="0" borderId="1" xfId="5" applyNumberFormat="1" applyFont="1" applyFill="1" applyBorder="1" applyAlignment="1">
      <alignment horizontal="center" vertical="center"/>
    </xf>
    <xf numFmtId="165" fontId="18" fillId="0" borderId="1" xfId="5" applyNumberFormat="1" applyFont="1" applyBorder="1" applyAlignment="1">
      <alignment horizontal="center" vertical="center" wrapText="1"/>
    </xf>
    <xf numFmtId="165" fontId="18" fillId="0" borderId="1" xfId="7" applyNumberFormat="1" applyFont="1" applyBorder="1" applyAlignment="1">
      <alignment horizontal="center" vertical="center" wrapText="1"/>
    </xf>
    <xf numFmtId="0" fontId="3" fillId="0" borderId="0" xfId="8"/>
    <xf numFmtId="0" fontId="17" fillId="0" borderId="0" xfId="4" applyFont="1" applyBorder="1" applyAlignment="1">
      <alignment horizontal="center" vertical="center"/>
    </xf>
    <xf numFmtId="165" fontId="19" fillId="0" borderId="0" xfId="5" applyNumberFormat="1" applyFont="1" applyFill="1" applyBorder="1" applyAlignment="1">
      <alignment horizontal="center" vertical="center"/>
    </xf>
    <xf numFmtId="165" fontId="19" fillId="0" borderId="0" xfId="5" applyNumberFormat="1" applyFont="1" applyBorder="1" applyAlignment="1">
      <alignment horizontal="center" vertical="center" wrapText="1"/>
    </xf>
    <xf numFmtId="0" fontId="19" fillId="0" borderId="0" xfId="4" applyFont="1"/>
    <xf numFmtId="0" fontId="4" fillId="0" borderId="0" xfId="9"/>
    <xf numFmtId="0" fontId="19" fillId="0" borderId="12" xfId="10" applyFont="1" applyBorder="1"/>
    <xf numFmtId="165" fontId="20" fillId="0" borderId="12" xfId="7" applyNumberFormat="1" applyFont="1" applyBorder="1"/>
    <xf numFmtId="165" fontId="20" fillId="0" borderId="12" xfId="7" applyNumberFormat="1" applyFont="1" applyBorder="1" applyAlignment="1"/>
    <xf numFmtId="43" fontId="20" fillId="0" borderId="12" xfId="11" applyFont="1" applyBorder="1" applyAlignment="1"/>
    <xf numFmtId="43" fontId="20" fillId="0" borderId="12" xfId="11" applyFont="1" applyBorder="1"/>
    <xf numFmtId="43" fontId="19" fillId="0" borderId="12" xfId="11" applyFont="1" applyFill="1" applyBorder="1"/>
    <xf numFmtId="43" fontId="19" fillId="0" borderId="12" xfId="11" applyFont="1" applyBorder="1"/>
    <xf numFmtId="0" fontId="19" fillId="0" borderId="0" xfId="10" applyFont="1"/>
    <xf numFmtId="165" fontId="20" fillId="0" borderId="0" xfId="7" applyNumberFormat="1" applyFont="1"/>
    <xf numFmtId="165" fontId="20" fillId="0" borderId="0" xfId="7" applyNumberFormat="1" applyFont="1" applyAlignment="1"/>
    <xf numFmtId="43" fontId="20" fillId="0" borderId="13" xfId="11" applyFont="1" applyBorder="1" applyAlignment="1"/>
    <xf numFmtId="43" fontId="0" fillId="0" borderId="0" xfId="11" applyFont="1"/>
    <xf numFmtId="43" fontId="20" fillId="0" borderId="0" xfId="11" applyFont="1" applyFill="1" applyBorder="1" applyAlignment="1"/>
    <xf numFmtId="0" fontId="16" fillId="0" borderId="0" xfId="8" applyFont="1"/>
    <xf numFmtId="164" fontId="16" fillId="0" borderId="0" xfId="8" applyNumberFormat="1" applyFont="1"/>
    <xf numFmtId="0" fontId="16" fillId="0" borderId="0" xfId="8" applyFont="1" applyAlignment="1"/>
    <xf numFmtId="49" fontId="21" fillId="0" borderId="12" xfId="8" applyNumberFormat="1" applyFont="1" applyBorder="1" applyAlignment="1">
      <alignment horizontal="left" wrapText="1"/>
    </xf>
    <xf numFmtId="49" fontId="21" fillId="0" borderId="12" xfId="0" applyNumberFormat="1" applyFont="1" applyBorder="1" applyAlignment="1"/>
    <xf numFmtId="165" fontId="21" fillId="0" borderId="12" xfId="2" applyNumberFormat="1" applyFont="1" applyBorder="1" applyAlignment="1">
      <alignment horizontal="right"/>
    </xf>
    <xf numFmtId="0" fontId="16" fillId="0" borderId="12" xfId="8" applyFont="1" applyBorder="1" applyAlignment="1">
      <alignment horizontal="right"/>
    </xf>
    <xf numFmtId="164" fontId="16" fillId="0" borderId="12" xfId="12" applyFont="1" applyBorder="1" applyAlignment="1">
      <alignment horizontal="center"/>
    </xf>
    <xf numFmtId="49" fontId="21" fillId="0" borderId="12" xfId="8" applyNumberFormat="1" applyFont="1" applyBorder="1" applyAlignment="1">
      <alignment horizontal="left"/>
    </xf>
    <xf numFmtId="49" fontId="21" fillId="0" borderId="12" xfId="0" applyNumberFormat="1" applyFont="1" applyBorder="1" applyAlignment="1">
      <alignment wrapText="1"/>
    </xf>
    <xf numFmtId="0" fontId="16" fillId="0" borderId="0" xfId="8" applyFont="1" applyBorder="1" applyAlignment="1">
      <alignment horizontal="center"/>
    </xf>
    <xf numFmtId="0" fontId="13" fillId="0" borderId="12" xfId="8" applyFont="1" applyBorder="1" applyAlignment="1">
      <alignment horizontal="center"/>
    </xf>
    <xf numFmtId="164" fontId="13" fillId="0" borderId="12" xfId="12" applyFont="1" applyBorder="1" applyAlignment="1">
      <alignment horizontal="center"/>
    </xf>
    <xf numFmtId="165" fontId="13" fillId="0" borderId="12" xfId="2" applyNumberFormat="1" applyFont="1" applyBorder="1" applyAlignment="1">
      <alignment horizontal="right"/>
    </xf>
    <xf numFmtId="164" fontId="13" fillId="0" borderId="12" xfId="8" applyNumberFormat="1" applyFont="1" applyFill="1" applyBorder="1" applyAlignment="1">
      <alignment horizontal="center"/>
    </xf>
    <xf numFmtId="0" fontId="10" fillId="0" borderId="0" xfId="0" applyFont="1" applyAlignment="1">
      <alignment horizontal="left" indent="1"/>
    </xf>
    <xf numFmtId="49" fontId="22" fillId="0" borderId="12" xfId="8" applyNumberFormat="1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/>
    </xf>
    <xf numFmtId="165" fontId="22" fillId="0" borderId="12" xfId="2" applyNumberFormat="1" applyFont="1" applyBorder="1" applyAlignment="1">
      <alignment horizontal="center" vertical="center" wrapText="1"/>
    </xf>
    <xf numFmtId="0" fontId="13" fillId="0" borderId="12" xfId="8" applyFont="1" applyBorder="1" applyAlignment="1">
      <alignment horizontal="center" vertical="center"/>
    </xf>
    <xf numFmtId="167" fontId="19" fillId="0" borderId="12" xfId="9" applyNumberFormat="1" applyFont="1" applyBorder="1" applyAlignment="1">
      <alignment horizontal="right"/>
    </xf>
    <xf numFmtId="167" fontId="19" fillId="0" borderId="12" xfId="9" applyNumberFormat="1" applyFont="1" applyFill="1" applyBorder="1" applyAlignment="1">
      <alignment horizontal="right"/>
    </xf>
    <xf numFmtId="167" fontId="19" fillId="2" borderId="12" xfId="9" applyNumberFormat="1" applyFont="1" applyFill="1" applyBorder="1" applyAlignment="1">
      <alignment horizontal="right"/>
    </xf>
    <xf numFmtId="43" fontId="20" fillId="0" borderId="12" xfId="11" applyFont="1" applyFill="1" applyBorder="1"/>
    <xf numFmtId="43" fontId="16" fillId="0" borderId="0" xfId="8" applyNumberFormat="1" applyFont="1"/>
    <xf numFmtId="165" fontId="12" fillId="0" borderId="0" xfId="2" applyNumberFormat="1" applyFont="1" applyFill="1"/>
    <xf numFmtId="165" fontId="11" fillId="0" borderId="1" xfId="2" applyNumberFormat="1" applyFont="1" applyFill="1" applyBorder="1" applyAlignment="1">
      <alignment horizontal="center"/>
    </xf>
    <xf numFmtId="165" fontId="11" fillId="0" borderId="0" xfId="2" applyNumberFormat="1" applyFont="1" applyFill="1"/>
    <xf numFmtId="165" fontId="11" fillId="0" borderId="2" xfId="2" applyNumberFormat="1" applyFont="1" applyFill="1" applyBorder="1"/>
    <xf numFmtId="165" fontId="12" fillId="0" borderId="2" xfId="2" applyNumberFormat="1" applyFont="1" applyFill="1" applyBorder="1"/>
    <xf numFmtId="165" fontId="11" fillId="0" borderId="4" xfId="2" applyNumberFormat="1" applyFont="1" applyFill="1" applyBorder="1"/>
    <xf numFmtId="165" fontId="11" fillId="0" borderId="6" xfId="2" applyNumberFormat="1" applyFont="1" applyFill="1" applyBorder="1"/>
    <xf numFmtId="165" fontId="12" fillId="0" borderId="4" xfId="2" applyNumberFormat="1" applyFont="1" applyFill="1" applyBorder="1"/>
    <xf numFmtId="165" fontId="11" fillId="0" borderId="6" xfId="0" applyNumberFormat="1" applyFont="1" applyFill="1" applyBorder="1"/>
    <xf numFmtId="165" fontId="12" fillId="0" borderId="5" xfId="2" applyNumberFormat="1" applyFont="1" applyFill="1" applyBorder="1"/>
    <xf numFmtId="165" fontId="23" fillId="0" borderId="0" xfId="2" applyNumberFormat="1" applyFont="1" applyFill="1"/>
    <xf numFmtId="165" fontId="24" fillId="0" borderId="0" xfId="2" applyNumberFormat="1" applyFont="1" applyFill="1"/>
    <xf numFmtId="165" fontId="11" fillId="0" borderId="0" xfId="2" applyNumberFormat="1" applyFont="1" applyFill="1" applyBorder="1"/>
    <xf numFmtId="165" fontId="12" fillId="0" borderId="6" xfId="2" applyNumberFormat="1" applyFont="1" applyFill="1" applyBorder="1"/>
    <xf numFmtId="165" fontId="12" fillId="0" borderId="0" xfId="2" applyNumberFormat="1" applyFont="1" applyFill="1" applyBorder="1"/>
    <xf numFmtId="165" fontId="12" fillId="0" borderId="0" xfId="2" applyNumberFormat="1" applyFont="1" applyFill="1" applyAlignment="1">
      <alignment vertical="center"/>
    </xf>
    <xf numFmtId="165" fontId="11" fillId="0" borderId="0" xfId="2" applyNumberFormat="1" applyFont="1" applyFill="1" applyAlignment="1">
      <alignment vertical="center"/>
    </xf>
    <xf numFmtId="165" fontId="11" fillId="0" borderId="3" xfId="2" applyNumberFormat="1" applyFont="1" applyFill="1" applyBorder="1" applyAlignment="1">
      <alignment vertical="center"/>
    </xf>
    <xf numFmtId="165" fontId="23" fillId="0" borderId="10" xfId="2" applyNumberFormat="1" applyFont="1" applyFill="1" applyBorder="1"/>
    <xf numFmtId="165" fontId="24" fillId="0" borderId="0" xfId="2" applyNumberFormat="1" applyFont="1" applyFill="1" applyBorder="1"/>
    <xf numFmtId="165" fontId="23" fillId="0" borderId="0" xfId="2" applyNumberFormat="1" applyFont="1" applyFill="1" applyBorder="1"/>
    <xf numFmtId="165" fontId="20" fillId="0" borderId="12" xfId="7" applyNumberFormat="1" applyFont="1" applyBorder="1" applyAlignment="1">
      <alignment wrapText="1"/>
    </xf>
    <xf numFmtId="0" fontId="2" fillId="0" borderId="0" xfId="8" applyFont="1"/>
    <xf numFmtId="0" fontId="25" fillId="0" borderId="0" xfId="8" applyFont="1"/>
    <xf numFmtId="0" fontId="17" fillId="0" borderId="0" xfId="4" applyFont="1" applyFill="1" applyBorder="1" applyAlignment="1">
      <alignment horizontal="center" vertical="center"/>
    </xf>
    <xf numFmtId="165" fontId="18" fillId="0" borderId="0" xfId="5" applyNumberFormat="1" applyFont="1" applyFill="1" applyBorder="1" applyAlignment="1">
      <alignment horizontal="center" vertical="center" wrapText="1"/>
    </xf>
    <xf numFmtId="165" fontId="18" fillId="0" borderId="0" xfId="5" applyNumberFormat="1" applyFont="1" applyFill="1" applyBorder="1" applyAlignment="1">
      <alignment horizontal="center" vertical="center"/>
    </xf>
    <xf numFmtId="165" fontId="18" fillId="0" borderId="0" xfId="5" applyNumberFormat="1" applyFont="1" applyBorder="1" applyAlignment="1">
      <alignment horizontal="center" vertical="center" wrapText="1"/>
    </xf>
    <xf numFmtId="165" fontId="18" fillId="0" borderId="0" xfId="7" applyNumberFormat="1" applyFont="1" applyBorder="1" applyAlignment="1">
      <alignment horizontal="center" vertical="center" wrapText="1"/>
    </xf>
    <xf numFmtId="43" fontId="26" fillId="0" borderId="12" xfId="11" applyFont="1" applyBorder="1" applyAlignment="1"/>
    <xf numFmtId="165" fontId="8" fillId="0" borderId="0" xfId="0" applyNumberFormat="1" applyFont="1"/>
    <xf numFmtId="165" fontId="13" fillId="0" borderId="0" xfId="2" applyNumberFormat="1" applyFont="1" applyBorder="1"/>
    <xf numFmtId="165" fontId="11" fillId="0" borderId="0" xfId="2" applyNumberFormat="1" applyFont="1" applyAlignment="1">
      <alignment horizontal="left" indent="1"/>
    </xf>
    <xf numFmtId="43" fontId="11" fillId="0" borderId="0" xfId="2" applyFont="1"/>
    <xf numFmtId="165" fontId="29" fillId="0" borderId="0" xfId="2" applyNumberFormat="1" applyFont="1" applyFill="1"/>
    <xf numFmtId="43" fontId="29" fillId="0" borderId="0" xfId="2" applyFont="1" applyFill="1"/>
    <xf numFmtId="165" fontId="29" fillId="0" borderId="0" xfId="2" applyNumberFormat="1" applyFont="1" applyFill="1" applyAlignment="1">
      <alignment wrapText="1"/>
    </xf>
    <xf numFmtId="4" fontId="29" fillId="0" borderId="0" xfId="0" applyNumberFormat="1" applyFont="1" applyFill="1"/>
    <xf numFmtId="165" fontId="29" fillId="0" borderId="0" xfId="2" applyNumberFormat="1" applyFont="1" applyFill="1" applyAlignment="1">
      <alignment vertical="center"/>
    </xf>
    <xf numFmtId="165" fontId="11" fillId="0" borderId="5" xfId="2" applyNumberFormat="1" applyFont="1" applyFill="1" applyBorder="1"/>
    <xf numFmtId="43" fontId="30" fillId="0" borderId="0" xfId="2" applyFont="1"/>
    <xf numFmtId="0" fontId="30" fillId="0" borderId="0" xfId="0" applyFont="1"/>
    <xf numFmtId="43" fontId="30" fillId="0" borderId="0" xfId="0" applyNumberFormat="1" applyFont="1"/>
    <xf numFmtId="165" fontId="30" fillId="0" borderId="0" xfId="2" applyNumberFormat="1" applyFont="1"/>
    <xf numFmtId="165" fontId="31" fillId="0" borderId="0" xfId="2" applyNumberFormat="1" applyFont="1"/>
    <xf numFmtId="0" fontId="31" fillId="0" borderId="0" xfId="0" applyFont="1"/>
    <xf numFmtId="165" fontId="32" fillId="0" borderId="0" xfId="2" applyNumberFormat="1" applyFont="1"/>
    <xf numFmtId="0" fontId="32" fillId="0" borderId="0" xfId="0" applyFont="1" applyAlignment="1">
      <alignment horizontal="right"/>
    </xf>
    <xf numFmtId="165" fontId="33" fillId="0" borderId="0" xfId="2" applyNumberFormat="1" applyFont="1" applyFill="1"/>
    <xf numFmtId="165" fontId="11" fillId="0" borderId="11" xfId="2" applyNumberFormat="1" applyFont="1" applyFill="1" applyBorder="1"/>
    <xf numFmtId="43" fontId="27" fillId="0" borderId="0" xfId="2" applyFont="1" applyFill="1" applyBorder="1" applyAlignment="1">
      <alignment vertical="center" wrapText="1"/>
    </xf>
    <xf numFmtId="165" fontId="27" fillId="0" borderId="0" xfId="2" applyNumberFormat="1" applyFont="1" applyFill="1" applyBorder="1" applyAlignment="1">
      <alignment vertical="center" wrapText="1"/>
    </xf>
    <xf numFmtId="0" fontId="0" fillId="0" borderId="0" xfId="0" applyFill="1" applyBorder="1"/>
    <xf numFmtId="43" fontId="0" fillId="0" borderId="0" xfId="2" applyFont="1" applyFill="1" applyBorder="1"/>
    <xf numFmtId="43" fontId="28" fillId="0" borderId="0" xfId="2" applyFont="1" applyFill="1" applyBorder="1" applyAlignment="1">
      <alignment horizontal="left" vertical="center" wrapText="1" indent="5"/>
    </xf>
    <xf numFmtId="165" fontId="28" fillId="0" borderId="0" xfId="2" applyNumberFormat="1" applyFont="1" applyFill="1" applyBorder="1" applyAlignment="1">
      <alignment vertical="center" wrapText="1"/>
    </xf>
    <xf numFmtId="43" fontId="28" fillId="0" borderId="0" xfId="2" applyFont="1" applyFill="1" applyBorder="1" applyAlignment="1">
      <alignment vertical="center" wrapText="1"/>
    </xf>
    <xf numFmtId="165" fontId="0" fillId="0" borderId="0" xfId="2" applyNumberFormat="1" applyFont="1"/>
    <xf numFmtId="43" fontId="34" fillId="0" borderId="0" xfId="2" applyFont="1"/>
    <xf numFmtId="43" fontId="7" fillId="0" borderId="0" xfId="2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165" fontId="7" fillId="0" borderId="8" xfId="2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3" fontId="7" fillId="0" borderId="9" xfId="2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5" fontId="7" fillId="0" borderId="0" xfId="2" applyNumberFormat="1" applyFont="1" applyBorder="1" applyAlignment="1">
      <alignment horizontal="center"/>
    </xf>
    <xf numFmtId="43" fontId="7" fillId="0" borderId="0" xfId="2" applyFont="1" applyBorder="1" applyAlignment="1">
      <alignment horizontal="center"/>
    </xf>
    <xf numFmtId="0" fontId="7" fillId="0" borderId="0" xfId="0" applyFont="1" applyBorder="1"/>
    <xf numFmtId="43" fontId="7" fillId="0" borderId="0" xfId="2" applyFont="1"/>
    <xf numFmtId="165" fontId="0" fillId="0" borderId="0" xfId="0" quotePrefix="1" applyNumberFormat="1"/>
    <xf numFmtId="165" fontId="0" fillId="2" borderId="0" xfId="2" applyNumberFormat="1" applyFont="1" applyFill="1"/>
    <xf numFmtId="43" fontId="0" fillId="0" borderId="17" xfId="2" applyFont="1" applyBorder="1"/>
    <xf numFmtId="43" fontId="0" fillId="0" borderId="18" xfId="2" applyFont="1" applyBorder="1"/>
    <xf numFmtId="165" fontId="4" fillId="0" borderId="0" xfId="2" applyNumberFormat="1" applyFont="1"/>
    <xf numFmtId="43" fontId="0" fillId="0" borderId="16" xfId="2" applyFont="1" applyBorder="1"/>
    <xf numFmtId="0" fontId="4" fillId="0" borderId="0" xfId="0" applyFont="1" applyAlignment="1">
      <alignment horizontal="right"/>
    </xf>
    <xf numFmtId="43" fontId="0" fillId="0" borderId="0" xfId="2" applyFont="1" applyBorder="1"/>
    <xf numFmtId="43" fontId="7" fillId="0" borderId="3" xfId="2" applyFont="1" applyBorder="1"/>
    <xf numFmtId="165" fontId="5" fillId="0" borderId="0" xfId="2" applyNumberFormat="1" applyFont="1" applyFill="1" applyAlignment="1">
      <alignment horizontal="center"/>
    </xf>
    <xf numFmtId="165" fontId="4" fillId="0" borderId="0" xfId="2" applyNumberFormat="1" applyFont="1" applyFill="1" applyAlignment="1">
      <alignment wrapText="1"/>
    </xf>
    <xf numFmtId="165" fontId="11" fillId="0" borderId="7" xfId="2" applyNumberFormat="1" applyFont="1" applyFill="1" applyBorder="1" applyAlignment="1">
      <alignment horizontal="center"/>
    </xf>
    <xf numFmtId="165" fontId="11" fillId="0" borderId="8" xfId="2" applyNumberFormat="1" applyFont="1" applyFill="1" applyBorder="1" applyAlignment="1">
      <alignment horizontal="center"/>
    </xf>
    <xf numFmtId="165" fontId="11" fillId="0" borderId="9" xfId="2" applyNumberFormat="1" applyFont="1" applyFill="1" applyBorder="1" applyAlignment="1">
      <alignment horizontal="center"/>
    </xf>
    <xf numFmtId="0" fontId="12" fillId="0" borderId="0" xfId="0" applyFont="1" applyAlignment="1">
      <alignment wrapText="1"/>
    </xf>
    <xf numFmtId="165" fontId="26" fillId="0" borderId="14" xfId="7" applyNumberFormat="1" applyFont="1" applyBorder="1" applyAlignment="1">
      <alignment horizontal="center"/>
    </xf>
    <xf numFmtId="165" fontId="26" fillId="0" borderId="15" xfId="7" applyNumberFormat="1" applyFont="1" applyBorder="1" applyAlignment="1">
      <alignment horizontal="center"/>
    </xf>
    <xf numFmtId="165" fontId="11" fillId="0" borderId="7" xfId="5" quotePrefix="1" applyNumberFormat="1" applyFont="1" applyFill="1" applyBorder="1" applyAlignment="1">
      <alignment horizontal="center" vertical="center" wrapText="1"/>
    </xf>
    <xf numFmtId="165" fontId="11" fillId="0" borderId="8" xfId="5" applyNumberFormat="1" applyFont="1" applyFill="1" applyBorder="1" applyAlignment="1">
      <alignment horizontal="center" vertical="center" wrapText="1"/>
    </xf>
    <xf numFmtId="165" fontId="11" fillId="0" borderId="9" xfId="5" applyNumberFormat="1" applyFont="1" applyFill="1" applyBorder="1" applyAlignment="1">
      <alignment horizontal="center" vertical="center" wrapText="1"/>
    </xf>
  </cellXfs>
  <cellStyles count="21">
    <cellStyle name="=C:\WINNT\SYSTEM32\COMMAND.COM" xfId="1"/>
    <cellStyle name="=C:\WINNT\SYSTEM32\COMMAND.COM 2" xfId="20"/>
    <cellStyle name="Comma" xfId="2" builtinId="3"/>
    <cellStyle name="Comma 10 3" xfId="18"/>
    <cellStyle name="Comma 2" xfId="11"/>
    <cellStyle name="Comma 2 3" xfId="6"/>
    <cellStyle name="Comma 3" xfId="12"/>
    <cellStyle name="Comma 4" xfId="14"/>
    <cellStyle name="Comma 7" xfId="5"/>
    <cellStyle name="Comma 8" xfId="7"/>
    <cellStyle name="Normal" xfId="0" builtinId="0"/>
    <cellStyle name="Normal 11" xfId="17"/>
    <cellStyle name="Normal 2" xfId="3"/>
    <cellStyle name="Normal 2 2 3" xfId="10"/>
    <cellStyle name="Normal 3" xfId="8"/>
    <cellStyle name="Normal 3 2" xfId="16"/>
    <cellStyle name="Normal 4" xfId="4"/>
    <cellStyle name="Normal 4 2" xfId="19"/>
    <cellStyle name="Normal 5" xfId="13"/>
    <cellStyle name="Normal 6" xfId="9"/>
    <cellStyle name="Percent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tabSelected="1" view="pageBreakPreview" topLeftCell="A7" zoomScaleSheetLayoutView="100" workbookViewId="0">
      <selection activeCell="Q24" sqref="Q24"/>
    </sheetView>
  </sheetViews>
  <sheetFormatPr defaultRowHeight="12.75" x14ac:dyDescent="0.2"/>
  <cols>
    <col min="1" max="1" width="5.140625" style="21" customWidth="1"/>
    <col min="2" max="2" width="8" style="21" customWidth="1"/>
    <col min="3" max="3" width="12.5703125" style="21" customWidth="1"/>
    <col min="4" max="4" width="8.7109375" style="21" customWidth="1"/>
    <col min="5" max="5" width="14.7109375" style="21" customWidth="1"/>
    <col min="6" max="8" width="7.42578125" style="21" customWidth="1"/>
    <col min="9" max="9" width="14.85546875" style="21" bestFit="1" customWidth="1"/>
    <col min="10" max="10" width="0" style="21" hidden="1" customWidth="1"/>
    <col min="11" max="11" width="4.42578125" style="21" hidden="1" customWidth="1"/>
    <col min="12" max="12" width="1.42578125" style="21" customWidth="1"/>
    <col min="13" max="13" width="19.85546875" style="21" bestFit="1" customWidth="1"/>
    <col min="14" max="14" width="12.42578125" style="112" bestFit="1" customWidth="1"/>
    <col min="15" max="15" width="12.28515625" style="112" bestFit="1" customWidth="1"/>
    <col min="16" max="16" width="11.85546875" style="112" bestFit="1" customWidth="1"/>
    <col min="17" max="17" width="13.85546875" style="112" bestFit="1" customWidth="1"/>
    <col min="18" max="18" width="9.140625" style="112"/>
    <col min="19" max="16384" width="9.140625" style="21"/>
  </cols>
  <sheetData>
    <row r="1" spans="1:18" s="6" customFormat="1" x14ac:dyDescent="0.2">
      <c r="N1" s="112"/>
      <c r="O1" s="112"/>
      <c r="P1" s="112"/>
      <c r="Q1" s="112"/>
      <c r="R1" s="112"/>
    </row>
    <row r="2" spans="1:18" s="6" customFormat="1" x14ac:dyDescent="0.2">
      <c r="N2" s="112"/>
      <c r="O2" s="112"/>
      <c r="P2" s="112"/>
      <c r="Q2" s="112"/>
      <c r="R2" s="112"/>
    </row>
    <row r="3" spans="1:18" s="6" customFormat="1" x14ac:dyDescent="0.2">
      <c r="N3" s="112"/>
      <c r="O3" s="112"/>
      <c r="P3" s="112"/>
      <c r="Q3" s="112"/>
      <c r="R3" s="112"/>
    </row>
    <row r="4" spans="1:18" s="6" customFormat="1" x14ac:dyDescent="0.2">
      <c r="N4" s="112"/>
      <c r="O4" s="112"/>
      <c r="P4" s="112"/>
      <c r="Q4" s="112"/>
      <c r="R4" s="112"/>
    </row>
    <row r="5" spans="1:18" s="6" customFormat="1" ht="15.75" x14ac:dyDescent="0.25">
      <c r="A5" s="156" t="s">
        <v>373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12"/>
      <c r="O5" s="112"/>
      <c r="P5" s="112"/>
      <c r="Q5" s="112"/>
      <c r="R5" s="112"/>
    </row>
    <row r="6" spans="1:18" s="6" customFormat="1" ht="15.75" x14ac:dyDescent="0.25">
      <c r="A6" s="156" t="s">
        <v>0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12"/>
      <c r="O6" s="112"/>
      <c r="P6" s="112"/>
      <c r="Q6" s="112"/>
      <c r="R6" s="112"/>
    </row>
    <row r="7" spans="1:18" s="6" customFormat="1" ht="15.75" x14ac:dyDescent="0.25">
      <c r="A7" s="156" t="s">
        <v>388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12"/>
      <c r="O7" s="112"/>
      <c r="P7" s="112"/>
      <c r="Q7" s="112"/>
      <c r="R7" s="112"/>
    </row>
    <row r="8" spans="1:18" s="6" customFormat="1" ht="16.5" thickBot="1" x14ac:dyDescent="0.3">
      <c r="B8" s="25"/>
      <c r="C8" s="25"/>
      <c r="D8" s="25"/>
      <c r="E8" s="25"/>
      <c r="F8" s="25"/>
      <c r="G8" s="25"/>
      <c r="H8" s="25"/>
      <c r="N8" s="112"/>
      <c r="O8" s="112"/>
      <c r="P8" s="112"/>
      <c r="Q8" s="113"/>
      <c r="R8" s="112"/>
    </row>
    <row r="9" spans="1:18" s="6" customFormat="1" ht="15.75" thickBot="1" x14ac:dyDescent="0.3">
      <c r="A9" s="78"/>
      <c r="B9" s="158" t="s">
        <v>1</v>
      </c>
      <c r="C9" s="159"/>
      <c r="D9" s="160"/>
      <c r="E9" s="158" t="s">
        <v>2</v>
      </c>
      <c r="F9" s="159"/>
      <c r="G9" s="159"/>
      <c r="H9" s="159"/>
      <c r="I9" s="160"/>
      <c r="J9" s="78"/>
      <c r="K9" s="78"/>
      <c r="L9" s="78"/>
      <c r="M9" s="79" t="s">
        <v>14</v>
      </c>
      <c r="N9" s="112"/>
      <c r="O9" s="112"/>
      <c r="P9" s="112"/>
      <c r="Q9" s="113"/>
      <c r="R9" s="112"/>
    </row>
    <row r="10" spans="1:18" s="6" customFormat="1" ht="15" x14ac:dyDescent="0.25">
      <c r="A10" s="78"/>
      <c r="B10" s="80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112"/>
      <c r="O10" s="112"/>
      <c r="P10" s="112"/>
      <c r="Q10" s="113"/>
      <c r="R10" s="112"/>
    </row>
    <row r="11" spans="1:18" s="6" customFormat="1" ht="15" x14ac:dyDescent="0.25">
      <c r="A11" s="78"/>
      <c r="B11" s="81" t="s">
        <v>3</v>
      </c>
      <c r="C11" s="82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112"/>
      <c r="O11" s="112"/>
      <c r="P11" s="112"/>
      <c r="Q11" s="112"/>
      <c r="R11" s="112"/>
    </row>
    <row r="12" spans="1:18" s="6" customFormat="1" ht="14.25" x14ac:dyDescent="0.2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112"/>
      <c r="O12" s="112"/>
      <c r="P12" s="112"/>
      <c r="Q12" s="112"/>
      <c r="R12" s="112"/>
    </row>
    <row r="13" spans="1:18" s="6" customFormat="1" ht="15" thickBot="1" x14ac:dyDescent="0.25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112"/>
      <c r="O13" s="112"/>
      <c r="P13" s="112"/>
      <c r="Q13" s="112"/>
      <c r="R13" s="112"/>
    </row>
    <row r="14" spans="1:18" s="6" customFormat="1" ht="15" x14ac:dyDescent="0.25">
      <c r="A14" s="80">
        <v>1</v>
      </c>
      <c r="B14" s="80" t="s">
        <v>15</v>
      </c>
      <c r="C14" s="78"/>
      <c r="D14" s="78"/>
      <c r="E14" s="78" t="s">
        <v>4</v>
      </c>
      <c r="F14" s="78"/>
      <c r="G14" s="78"/>
      <c r="H14" s="78"/>
      <c r="I14" s="78"/>
      <c r="J14" s="78"/>
      <c r="K14" s="78"/>
      <c r="L14" s="78"/>
      <c r="M14" s="83">
        <v>81004323</v>
      </c>
      <c r="N14" s="112"/>
      <c r="O14" s="126"/>
      <c r="P14" s="112"/>
      <c r="Q14" s="112"/>
      <c r="R14" s="112"/>
    </row>
    <row r="15" spans="1:18" s="6" customFormat="1" ht="15.75" thickBot="1" x14ac:dyDescent="0.3">
      <c r="A15" s="80"/>
      <c r="B15" s="80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84"/>
      <c r="N15" s="112"/>
      <c r="O15" s="112"/>
      <c r="P15" s="112"/>
      <c r="Q15" s="112"/>
      <c r="R15" s="112"/>
    </row>
    <row r="16" spans="1:18" s="6" customFormat="1" ht="15" x14ac:dyDescent="0.25">
      <c r="A16" s="80">
        <v>2</v>
      </c>
      <c r="B16" s="80" t="s">
        <v>369</v>
      </c>
      <c r="C16" s="78"/>
      <c r="D16" s="78"/>
      <c r="E16" s="78" t="s">
        <v>4</v>
      </c>
      <c r="F16" s="78"/>
      <c r="G16" s="78"/>
      <c r="H16" s="78"/>
      <c r="I16" s="85">
        <v>120747276</v>
      </c>
      <c r="J16" s="78"/>
      <c r="K16" s="78"/>
      <c r="L16" s="78"/>
      <c r="M16" s="84"/>
      <c r="N16" s="112"/>
      <c r="O16" s="112">
        <v>145919038</v>
      </c>
      <c r="P16" s="112">
        <f>O16-I16</f>
        <v>25171762</v>
      </c>
      <c r="Q16" s="112"/>
      <c r="R16" s="112"/>
    </row>
    <row r="17" spans="1:25" s="6" customFormat="1" ht="15.75" thickBot="1" x14ac:dyDescent="0.3">
      <c r="A17" s="80" t="s">
        <v>370</v>
      </c>
      <c r="B17" s="80"/>
      <c r="C17" s="78"/>
      <c r="D17" s="78"/>
      <c r="E17" s="78" t="s">
        <v>371</v>
      </c>
      <c r="F17" s="78"/>
      <c r="G17" s="78"/>
      <c r="H17" s="78"/>
      <c r="I17" s="87">
        <v>-112534057</v>
      </c>
      <c r="J17" s="78"/>
      <c r="K17" s="78"/>
      <c r="L17" s="78"/>
      <c r="M17" s="84">
        <f>I16+I17</f>
        <v>8213219</v>
      </c>
      <c r="N17" s="112"/>
      <c r="O17" s="112">
        <v>105093802</v>
      </c>
      <c r="P17" s="112">
        <f>O17+I17</f>
        <v>-7440255</v>
      </c>
      <c r="Q17" s="112"/>
      <c r="R17" s="112"/>
    </row>
    <row r="18" spans="1:25" s="6" customFormat="1" ht="15" x14ac:dyDescent="0.25">
      <c r="A18" s="80"/>
      <c r="B18" s="80"/>
      <c r="C18" s="78"/>
      <c r="D18" s="78"/>
      <c r="E18" s="78" t="s">
        <v>370</v>
      </c>
      <c r="F18" s="78"/>
      <c r="G18" s="78"/>
      <c r="H18" s="78"/>
      <c r="I18" s="78"/>
      <c r="J18" s="78"/>
      <c r="K18" s="78"/>
      <c r="L18" s="78"/>
      <c r="M18" s="84"/>
      <c r="N18" s="112"/>
      <c r="O18" s="112">
        <f>O16-O17</f>
        <v>40825236</v>
      </c>
      <c r="P18" s="112">
        <f>P16-P17</f>
        <v>32612017</v>
      </c>
      <c r="Q18" s="112">
        <f>O18-P18</f>
        <v>8213219</v>
      </c>
      <c r="R18" s="112"/>
    </row>
    <row r="19" spans="1:25" s="6" customFormat="1" ht="5.0999999999999996" customHeight="1" x14ac:dyDescent="0.25">
      <c r="A19" s="80"/>
      <c r="B19" s="80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84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s="6" customFormat="1" ht="15" x14ac:dyDescent="0.25">
      <c r="A20" s="80">
        <v>3</v>
      </c>
      <c r="B20" s="80" t="s">
        <v>372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84">
        <f>client!E60</f>
        <v>85966492</v>
      </c>
      <c r="N20" s="114"/>
      <c r="O20" s="114"/>
      <c r="P20" s="114"/>
      <c r="Q20" s="114"/>
      <c r="R20" s="112"/>
    </row>
    <row r="21" spans="1:25" s="6" customFormat="1" ht="15" customHeight="1" x14ac:dyDescent="0.25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84"/>
      <c r="N21" s="112"/>
      <c r="O21" s="112"/>
      <c r="P21" s="112"/>
      <c r="Q21" s="112"/>
      <c r="R21" s="112"/>
    </row>
    <row r="22" spans="1:25" s="6" customFormat="1" ht="15" x14ac:dyDescent="0.25">
      <c r="A22" s="80">
        <v>4</v>
      </c>
      <c r="B22" s="80" t="s">
        <v>16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84"/>
      <c r="N22" s="112"/>
      <c r="O22" s="112"/>
      <c r="P22" s="112"/>
      <c r="Q22" s="112"/>
      <c r="R22" s="112"/>
    </row>
    <row r="23" spans="1:25" s="6" customFormat="1" ht="15" customHeight="1" thickBot="1" x14ac:dyDescent="0.3">
      <c r="A23" s="80"/>
      <c r="B23" s="80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84"/>
      <c r="N23" s="112"/>
      <c r="O23" s="112"/>
      <c r="P23" s="112"/>
      <c r="Q23" s="112"/>
      <c r="R23" s="112"/>
    </row>
    <row r="24" spans="1:25" s="6" customFormat="1" ht="15" x14ac:dyDescent="0.25">
      <c r="A24" s="78"/>
      <c r="B24" s="78" t="s">
        <v>17</v>
      </c>
      <c r="C24" s="78"/>
      <c r="D24" s="78"/>
      <c r="E24" s="78"/>
      <c r="F24" s="78"/>
      <c r="G24" s="78"/>
      <c r="H24" s="78"/>
      <c r="I24" s="85">
        <v>286765</v>
      </c>
      <c r="J24" s="78"/>
      <c r="K24" s="78"/>
      <c r="L24" s="78"/>
      <c r="M24" s="86"/>
      <c r="N24" s="112"/>
      <c r="O24" s="112"/>
      <c r="P24" s="112"/>
      <c r="Q24" s="112"/>
      <c r="R24" s="112"/>
    </row>
    <row r="25" spans="1:25" s="6" customFormat="1" ht="15.75" thickBot="1" x14ac:dyDescent="0.3">
      <c r="A25" s="78"/>
      <c r="B25" s="78" t="s">
        <v>18</v>
      </c>
      <c r="C25" s="78"/>
      <c r="D25" s="78"/>
      <c r="E25" s="78"/>
      <c r="F25" s="78"/>
      <c r="G25" s="78"/>
      <c r="H25" s="78"/>
      <c r="I25" s="87">
        <f>-I24*0.15</f>
        <v>-43014.75</v>
      </c>
      <c r="J25" s="78"/>
      <c r="K25" s="78"/>
      <c r="L25" s="78"/>
      <c r="M25" s="84">
        <f>I24+I25</f>
        <v>243750.25</v>
      </c>
      <c r="N25" s="112"/>
      <c r="O25" s="112"/>
      <c r="P25" s="112"/>
      <c r="Q25" s="112"/>
      <c r="R25" s="112"/>
    </row>
    <row r="26" spans="1:25" ht="3" customHeight="1" thickBo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</row>
    <row r="27" spans="1:25" ht="15" x14ac:dyDescent="0.25">
      <c r="A27" s="88"/>
      <c r="B27" s="89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127">
        <f>SUM(M14:M25)</f>
        <v>175427784.25</v>
      </c>
    </row>
    <row r="28" spans="1:25" s="6" customFormat="1" ht="15" x14ac:dyDescent="0.25">
      <c r="A28" s="78"/>
      <c r="B28" s="80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90" t="s">
        <v>370</v>
      </c>
      <c r="N28" s="115"/>
      <c r="O28" s="112"/>
      <c r="P28" s="112"/>
      <c r="Q28" s="112"/>
      <c r="R28" s="112"/>
    </row>
    <row r="29" spans="1:25" s="6" customFormat="1" ht="15" x14ac:dyDescent="0.25">
      <c r="A29" s="78"/>
      <c r="B29" s="81" t="s">
        <v>5</v>
      </c>
      <c r="C29" s="81"/>
      <c r="D29" s="78"/>
      <c r="E29" s="78"/>
      <c r="F29" s="78"/>
      <c r="G29" s="78"/>
      <c r="H29" s="78"/>
      <c r="I29" s="78"/>
      <c r="J29" s="78"/>
      <c r="K29" s="78"/>
      <c r="L29" s="78"/>
      <c r="M29" s="80"/>
      <c r="N29" s="112"/>
      <c r="O29" s="112"/>
      <c r="P29" s="112"/>
      <c r="Q29" s="112"/>
      <c r="R29" s="112"/>
    </row>
    <row r="30" spans="1:25" s="6" customFormat="1" ht="15.75" thickBot="1" x14ac:dyDescent="0.3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80"/>
      <c r="N30" s="112"/>
      <c r="O30" s="112"/>
      <c r="P30" s="112"/>
      <c r="Q30" s="112"/>
      <c r="R30" s="112"/>
    </row>
    <row r="31" spans="1:25" s="6" customFormat="1" ht="15" x14ac:dyDescent="0.25">
      <c r="A31" s="80">
        <v>1</v>
      </c>
      <c r="B31" s="80" t="s">
        <v>6</v>
      </c>
      <c r="C31" s="78"/>
      <c r="E31" s="78" t="s">
        <v>7</v>
      </c>
      <c r="F31" s="78"/>
      <c r="G31" s="78"/>
      <c r="H31" s="78"/>
      <c r="I31" s="85">
        <v>16379690</v>
      </c>
      <c r="J31" s="78"/>
      <c r="K31" s="78"/>
      <c r="L31" s="78"/>
      <c r="M31" s="83"/>
      <c r="N31" s="112"/>
      <c r="O31" s="112"/>
      <c r="P31" s="112"/>
      <c r="Q31" s="112"/>
      <c r="R31" s="112"/>
    </row>
    <row r="32" spans="1:25" s="6" customFormat="1" ht="15" hidden="1" x14ac:dyDescent="0.25">
      <c r="A32" s="80"/>
      <c r="B32" s="80" t="s">
        <v>8</v>
      </c>
      <c r="C32" s="78"/>
      <c r="E32" s="78"/>
      <c r="F32" s="78"/>
      <c r="G32" s="78"/>
      <c r="H32" s="78"/>
      <c r="I32" s="91"/>
      <c r="J32" s="78"/>
      <c r="K32" s="78"/>
      <c r="L32" s="78"/>
      <c r="M32" s="84"/>
      <c r="N32" s="112"/>
      <c r="O32" s="112"/>
      <c r="P32" s="112"/>
      <c r="Q32" s="112"/>
      <c r="R32" s="112"/>
    </row>
    <row r="33" spans="1:18" s="6" customFormat="1" ht="15" hidden="1" x14ac:dyDescent="0.25">
      <c r="A33" s="80"/>
      <c r="B33" s="80"/>
      <c r="C33" s="78"/>
      <c r="E33" s="78"/>
      <c r="F33" s="78"/>
      <c r="G33" s="78"/>
      <c r="H33" s="78"/>
      <c r="I33" s="91"/>
      <c r="J33" s="78"/>
      <c r="K33" s="78"/>
      <c r="L33" s="78"/>
      <c r="M33" s="84"/>
      <c r="N33" s="112"/>
      <c r="O33" s="112"/>
      <c r="P33" s="112"/>
      <c r="Q33" s="112"/>
      <c r="R33" s="112"/>
    </row>
    <row r="34" spans="1:18" s="6" customFormat="1" ht="15" hidden="1" x14ac:dyDescent="0.25">
      <c r="A34" s="80">
        <v>2</v>
      </c>
      <c r="B34" s="80" t="s">
        <v>9</v>
      </c>
      <c r="C34" s="78"/>
      <c r="E34" s="78"/>
      <c r="F34" s="78"/>
      <c r="G34" s="78"/>
      <c r="H34" s="78"/>
      <c r="I34" s="91"/>
      <c r="J34" s="78"/>
      <c r="K34" s="78"/>
      <c r="L34" s="78"/>
      <c r="M34" s="84"/>
      <c r="N34" s="112"/>
      <c r="O34" s="112"/>
      <c r="P34" s="112"/>
      <c r="Q34" s="112"/>
      <c r="R34" s="112"/>
    </row>
    <row r="35" spans="1:18" s="6" customFormat="1" ht="15" hidden="1" x14ac:dyDescent="0.25">
      <c r="A35" s="80"/>
      <c r="B35" s="80" t="s">
        <v>10</v>
      </c>
      <c r="C35" s="78"/>
      <c r="E35" s="78"/>
      <c r="F35" s="78"/>
      <c r="G35" s="78"/>
      <c r="H35" s="78"/>
      <c r="I35" s="91"/>
      <c r="J35" s="78"/>
      <c r="K35" s="78"/>
      <c r="L35" s="78"/>
      <c r="M35" s="84"/>
      <c r="N35" s="112"/>
      <c r="O35" s="112"/>
      <c r="P35" s="112"/>
      <c r="Q35" s="112"/>
      <c r="R35" s="112"/>
    </row>
    <row r="36" spans="1:18" s="6" customFormat="1" ht="15.75" thickBot="1" x14ac:dyDescent="0.3">
      <c r="A36" s="80"/>
      <c r="B36" s="80"/>
      <c r="C36" s="78"/>
      <c r="E36" s="78" t="s">
        <v>11</v>
      </c>
      <c r="F36" s="78"/>
      <c r="G36" s="78"/>
      <c r="H36" s="78"/>
      <c r="I36" s="87">
        <v>-8106481</v>
      </c>
      <c r="J36" s="78"/>
      <c r="K36" s="78"/>
      <c r="L36" s="78"/>
      <c r="M36" s="84">
        <f>I31+I36</f>
        <v>8273209</v>
      </c>
      <c r="N36" s="112"/>
      <c r="O36" s="112"/>
      <c r="P36" s="112"/>
      <c r="Q36" s="112"/>
      <c r="R36" s="112"/>
    </row>
    <row r="37" spans="1:18" s="6" customFormat="1" ht="15" x14ac:dyDescent="0.25">
      <c r="A37" s="80"/>
      <c r="B37" s="78"/>
      <c r="C37" s="78"/>
      <c r="D37" s="78"/>
      <c r="E37" s="80"/>
      <c r="F37" s="78"/>
      <c r="G37" s="78"/>
      <c r="H37" s="78"/>
      <c r="I37" s="78"/>
      <c r="J37" s="78"/>
      <c r="K37" s="78"/>
      <c r="L37" s="78"/>
      <c r="M37" s="84"/>
      <c r="N37" s="112"/>
      <c r="O37" s="112"/>
      <c r="P37" s="112"/>
      <c r="Q37" s="112"/>
      <c r="R37" s="112"/>
    </row>
    <row r="38" spans="1:18" s="6" customFormat="1" ht="15" x14ac:dyDescent="0.25">
      <c r="A38" s="80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91"/>
      <c r="N38" s="112"/>
      <c r="O38" s="112"/>
      <c r="P38" s="112"/>
      <c r="Q38" s="112"/>
      <c r="R38" s="112"/>
    </row>
    <row r="39" spans="1:18" s="6" customFormat="1" ht="15.75" thickBot="1" x14ac:dyDescent="0.3">
      <c r="A39" s="80">
        <v>2</v>
      </c>
      <c r="B39" s="80" t="s">
        <v>12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117">
        <f>-I36+241795+138375+3324349+17689+3771567+10850323+288639</f>
        <v>26739218</v>
      </c>
      <c r="N39" s="112"/>
      <c r="O39" s="112"/>
      <c r="P39" s="112"/>
      <c r="Q39" s="112"/>
      <c r="R39" s="112"/>
    </row>
    <row r="40" spans="1:18" s="6" customFormat="1" ht="3.95" customHeight="1" x14ac:dyDescent="0.25">
      <c r="A40" s="80"/>
      <c r="B40" s="80"/>
      <c r="C40" s="78"/>
      <c r="D40" s="78"/>
      <c r="E40" s="78"/>
      <c r="F40" s="78"/>
      <c r="G40" s="78"/>
      <c r="H40" s="78"/>
      <c r="I40" s="78"/>
      <c r="J40" s="78"/>
      <c r="K40" s="78"/>
      <c r="L40" s="78"/>
      <c r="N40" s="112"/>
      <c r="O40" s="112"/>
      <c r="P40" s="112"/>
      <c r="Q40" s="112"/>
      <c r="R40" s="112"/>
    </row>
    <row r="41" spans="1:18" s="6" customFormat="1" ht="15" x14ac:dyDescent="0.25">
      <c r="A41" s="78"/>
      <c r="B41" s="80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90">
        <f>SUM(M31:M39)</f>
        <v>35012427</v>
      </c>
      <c r="N41" s="112"/>
      <c r="O41" s="112"/>
      <c r="P41" s="112"/>
      <c r="Q41" s="112"/>
      <c r="R41" s="112"/>
    </row>
    <row r="42" spans="1:18" s="6" customFormat="1" ht="15" x14ac:dyDescent="0.25">
      <c r="A42" s="78"/>
      <c r="B42" s="80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92"/>
      <c r="N42" s="112"/>
      <c r="O42" s="112"/>
      <c r="P42" s="112"/>
      <c r="Q42" s="112"/>
      <c r="R42" s="112"/>
    </row>
    <row r="43" spans="1:18" s="28" customFormat="1" ht="20.100000000000001" customHeight="1" thickBot="1" x14ac:dyDescent="0.25">
      <c r="A43" s="93"/>
      <c r="B43" s="94" t="s">
        <v>389</v>
      </c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5">
        <f>M27-M41</f>
        <v>140415357.25</v>
      </c>
      <c r="N43" s="116"/>
      <c r="O43" s="116"/>
      <c r="P43" s="116"/>
      <c r="Q43" s="116"/>
      <c r="R43" s="116"/>
    </row>
    <row r="44" spans="1:18" ht="15" thickTop="1" x14ac:dyDescent="0.2">
      <c r="A44" s="88"/>
      <c r="B44" s="88" t="s">
        <v>370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</row>
    <row r="45" spans="1:18" ht="14.25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</row>
    <row r="46" spans="1:18" ht="14.25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</row>
    <row r="47" spans="1:18" ht="14.25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</row>
    <row r="48" spans="1:18" ht="15.75" thickBot="1" x14ac:dyDescent="0.3">
      <c r="A48" s="88"/>
      <c r="B48" s="96"/>
      <c r="C48" s="96"/>
      <c r="D48" s="88"/>
      <c r="E48" s="88"/>
      <c r="F48" s="88"/>
      <c r="G48" s="88"/>
      <c r="H48" s="97"/>
      <c r="I48" s="98"/>
      <c r="J48" s="88"/>
      <c r="K48" s="88"/>
      <c r="L48" s="88"/>
      <c r="M48" s="88"/>
    </row>
    <row r="49" spans="1:13" ht="15" x14ac:dyDescent="0.25">
      <c r="A49" s="88"/>
      <c r="B49" s="80" t="s">
        <v>13</v>
      </c>
      <c r="C49" s="89"/>
      <c r="D49" s="88"/>
      <c r="E49" s="88"/>
      <c r="F49" s="88"/>
      <c r="G49" s="88"/>
      <c r="H49" s="98"/>
      <c r="I49" s="98"/>
      <c r="J49" s="88"/>
      <c r="K49" s="88"/>
      <c r="L49" s="88"/>
      <c r="M49" s="88"/>
    </row>
    <row r="56" spans="1:13" x14ac:dyDescent="0.2">
      <c r="C56" s="27"/>
    </row>
    <row r="57" spans="1:13" x14ac:dyDescent="0.2">
      <c r="C57" s="27"/>
    </row>
    <row r="58" spans="1:13" x14ac:dyDescent="0.2">
      <c r="C58" s="27"/>
    </row>
    <row r="59" spans="1:13" x14ac:dyDescent="0.2">
      <c r="C59" s="27"/>
    </row>
    <row r="60" spans="1:13" x14ac:dyDescent="0.2">
      <c r="C60" s="27"/>
    </row>
    <row r="61" spans="1:13" x14ac:dyDescent="0.2">
      <c r="C61" s="27"/>
    </row>
    <row r="65" spans="9:9" x14ac:dyDescent="0.2">
      <c r="I65" s="26"/>
    </row>
  </sheetData>
  <mergeCells count="6">
    <mergeCell ref="A5:M5"/>
    <mergeCell ref="N19:Y19"/>
    <mergeCell ref="A6:M6"/>
    <mergeCell ref="A7:M7"/>
    <mergeCell ref="B9:D9"/>
    <mergeCell ref="E9:I9"/>
  </mergeCells>
  <phoneticPr fontId="9" type="noConversion"/>
  <pageMargins left="1" right="0" top="1" bottom="1" header="0.5" footer="0.5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view="pageBreakPreview" zoomScaleSheetLayoutView="100" workbookViewId="0">
      <selection activeCell="K25" sqref="K25"/>
    </sheetView>
  </sheetViews>
  <sheetFormatPr defaultRowHeight="12.75" x14ac:dyDescent="0.2"/>
  <cols>
    <col min="1" max="1" width="3.85546875" customWidth="1"/>
    <col min="6" max="6" width="6.85546875" customWidth="1"/>
    <col min="8" max="8" width="11.7109375" customWidth="1"/>
    <col min="9" max="9" width="18" bestFit="1" customWidth="1"/>
    <col min="10" max="10" width="10.42578125" bestFit="1" customWidth="1"/>
    <col min="11" max="11" width="10" bestFit="1" customWidth="1"/>
    <col min="12" max="12" width="12.7109375" bestFit="1" customWidth="1"/>
  </cols>
  <sheetData>
    <row r="1" spans="1:12" ht="18" x14ac:dyDescent="0.25">
      <c r="A1" s="4"/>
    </row>
    <row r="2" spans="1:12" ht="18" x14ac:dyDescent="0.25">
      <c r="A2" s="4"/>
    </row>
    <row r="3" spans="1:12" ht="18" x14ac:dyDescent="0.25">
      <c r="A3" s="4"/>
    </row>
    <row r="4" spans="1:12" x14ac:dyDescent="0.2">
      <c r="I4" s="5"/>
    </row>
    <row r="5" spans="1:12" ht="15" x14ac:dyDescent="0.25">
      <c r="A5" s="17"/>
      <c r="B5" s="7"/>
      <c r="C5" s="9"/>
      <c r="D5" s="9"/>
      <c r="E5" s="9"/>
      <c r="F5" s="9"/>
      <c r="G5" s="9"/>
      <c r="H5" s="9"/>
      <c r="I5" s="11"/>
    </row>
    <row r="6" spans="1:12" ht="6" customHeight="1" x14ac:dyDescent="0.25">
      <c r="A6" s="7"/>
      <c r="B6" s="7"/>
      <c r="C6" s="9"/>
      <c r="D6" s="9"/>
      <c r="E6" s="9"/>
      <c r="F6" s="9"/>
      <c r="G6" s="9"/>
      <c r="H6" s="9"/>
      <c r="I6" s="11"/>
    </row>
    <row r="7" spans="1:12" ht="14.45" customHeight="1" x14ac:dyDescent="0.25">
      <c r="A7" s="7"/>
      <c r="B7" s="161"/>
      <c r="C7" s="161"/>
      <c r="D7" s="161"/>
      <c r="E7" s="161"/>
      <c r="F7" s="161"/>
      <c r="G7" s="161"/>
      <c r="H7" s="161"/>
      <c r="I7" s="161"/>
      <c r="K7" s="3"/>
    </row>
    <row r="8" spans="1:12" ht="14.45" customHeight="1" x14ac:dyDescent="0.25">
      <c r="A8" s="7"/>
      <c r="B8" s="161"/>
      <c r="C8" s="161"/>
      <c r="D8" s="161"/>
      <c r="E8" s="161"/>
      <c r="F8" s="161"/>
      <c r="G8" s="161"/>
      <c r="H8" s="161"/>
      <c r="I8" s="161"/>
      <c r="K8" s="3"/>
    </row>
    <row r="9" spans="1:12" ht="14.45" customHeight="1" x14ac:dyDescent="0.25">
      <c r="A9" s="7"/>
      <c r="B9" s="161"/>
      <c r="C9" s="161"/>
      <c r="D9" s="161"/>
      <c r="E9" s="161"/>
      <c r="F9" s="161"/>
      <c r="G9" s="161"/>
      <c r="H9" s="161"/>
      <c r="I9" s="161"/>
      <c r="K9" s="3"/>
    </row>
    <row r="10" spans="1:12" ht="14.45" customHeight="1" x14ac:dyDescent="0.25">
      <c r="A10" s="7"/>
      <c r="B10" s="161"/>
      <c r="C10" s="161"/>
      <c r="D10" s="161"/>
      <c r="E10" s="161"/>
      <c r="F10" s="161"/>
      <c r="G10" s="161"/>
      <c r="H10" s="161"/>
      <c r="I10" s="161"/>
      <c r="K10" s="3"/>
    </row>
    <row r="11" spans="1:12" ht="6" customHeight="1" x14ac:dyDescent="0.25">
      <c r="A11" s="7"/>
      <c r="B11" s="9"/>
      <c r="C11" s="9"/>
      <c r="D11" s="9"/>
      <c r="E11" s="9"/>
      <c r="F11" s="9"/>
      <c r="G11" s="9"/>
      <c r="H11" s="9"/>
      <c r="I11" s="11"/>
    </row>
    <row r="12" spans="1:12" ht="15" x14ac:dyDescent="0.25">
      <c r="A12" s="17"/>
      <c r="B12" s="7"/>
      <c r="C12" s="9"/>
      <c r="D12" s="9"/>
      <c r="E12" s="9"/>
      <c r="F12" s="9"/>
      <c r="G12" s="9"/>
      <c r="H12" s="9"/>
      <c r="I12" s="10"/>
    </row>
    <row r="13" spans="1:12" s="3" customFormat="1" ht="6" customHeight="1" x14ac:dyDescent="0.25">
      <c r="A13" s="7"/>
      <c r="B13" s="9"/>
      <c r="C13" s="9"/>
      <c r="D13" s="9"/>
      <c r="E13" s="9"/>
      <c r="F13" s="9"/>
      <c r="G13" s="9"/>
      <c r="H13" s="9"/>
      <c r="I13" s="11"/>
    </row>
    <row r="14" spans="1:12" s="3" customFormat="1" ht="14.25" customHeight="1" x14ac:dyDescent="0.25">
      <c r="A14" s="7"/>
      <c r="B14" s="11"/>
      <c r="C14" s="9"/>
      <c r="D14" s="9"/>
      <c r="E14" s="9"/>
      <c r="F14" s="9"/>
      <c r="G14" s="9"/>
      <c r="H14" s="9"/>
      <c r="I14" s="8"/>
    </row>
    <row r="15" spans="1:12" s="3" customFormat="1" ht="6" customHeight="1" x14ac:dyDescent="0.25">
      <c r="A15" s="7"/>
      <c r="B15" s="9"/>
      <c r="C15" s="9"/>
      <c r="D15" s="9"/>
      <c r="E15" s="9"/>
      <c r="F15" s="9"/>
      <c r="G15" s="9"/>
      <c r="H15" s="9"/>
      <c r="I15" s="8"/>
    </row>
    <row r="16" spans="1:12" s="3" customFormat="1" ht="15" x14ac:dyDescent="0.25">
      <c r="A16" s="7"/>
      <c r="B16" s="11"/>
      <c r="C16" s="11"/>
      <c r="D16" s="9"/>
      <c r="E16" s="9"/>
      <c r="F16" s="9"/>
      <c r="G16" s="9"/>
      <c r="H16" s="9"/>
      <c r="I16" s="109"/>
      <c r="L16" s="19"/>
    </row>
    <row r="17" spans="1:14" s="3" customFormat="1" ht="6" customHeight="1" x14ac:dyDescent="0.25">
      <c r="A17" s="7"/>
      <c r="B17" s="11"/>
      <c r="C17" s="11"/>
      <c r="D17" s="9"/>
      <c r="E17" s="9"/>
      <c r="F17" s="9"/>
      <c r="G17" s="9"/>
      <c r="H17" s="9"/>
      <c r="I17" s="110"/>
      <c r="L17" s="19"/>
    </row>
    <row r="18" spans="1:14" s="3" customFormat="1" ht="15" x14ac:dyDescent="0.25">
      <c r="A18" s="7"/>
      <c r="B18" s="11"/>
      <c r="C18" s="11"/>
      <c r="D18" s="9"/>
      <c r="E18" s="9"/>
      <c r="F18" s="9"/>
      <c r="G18" s="9"/>
      <c r="H18" s="9"/>
      <c r="I18" s="110"/>
      <c r="J18" s="18"/>
      <c r="L18" s="19"/>
    </row>
    <row r="19" spans="1:14" s="3" customFormat="1" ht="6" customHeight="1" x14ac:dyDescent="0.25">
      <c r="A19" s="7"/>
      <c r="B19" s="11"/>
      <c r="C19" s="11"/>
      <c r="D19" s="9"/>
      <c r="E19" s="9"/>
      <c r="F19" s="9"/>
      <c r="G19" s="9"/>
      <c r="H19" s="9"/>
      <c r="I19" s="110"/>
      <c r="J19" s="18"/>
      <c r="L19" s="19"/>
    </row>
    <row r="20" spans="1:14" s="3" customFormat="1" ht="15" x14ac:dyDescent="0.25">
      <c r="A20" s="7"/>
      <c r="B20" s="11"/>
      <c r="C20" s="11"/>
      <c r="D20" s="9"/>
      <c r="E20" s="9"/>
      <c r="F20" s="9"/>
      <c r="G20" s="9"/>
      <c r="H20" s="9"/>
      <c r="I20" s="110"/>
      <c r="J20" s="18"/>
      <c r="L20" s="19"/>
    </row>
    <row r="21" spans="1:14" s="3" customFormat="1" ht="6" customHeight="1" x14ac:dyDescent="0.25">
      <c r="A21" s="7"/>
      <c r="B21" s="11"/>
      <c r="C21" s="11"/>
      <c r="D21" s="9"/>
      <c r="E21" s="9"/>
      <c r="F21" s="9"/>
      <c r="G21" s="9"/>
      <c r="H21" s="9"/>
      <c r="I21" s="111"/>
      <c r="J21" s="22"/>
      <c r="K21" s="22"/>
      <c r="L21" s="22"/>
      <c r="M21" s="22"/>
      <c r="N21" s="22"/>
    </row>
    <row r="22" spans="1:14" s="3" customFormat="1" ht="20.100000000000001" customHeight="1" thickBot="1" x14ac:dyDescent="0.3">
      <c r="A22" s="7"/>
      <c r="B22" s="9"/>
      <c r="C22" s="9"/>
      <c r="D22" s="9"/>
      <c r="E22" s="9"/>
      <c r="F22" s="9"/>
      <c r="G22" s="9"/>
      <c r="H22" s="9"/>
      <c r="I22" s="15"/>
      <c r="K22" s="108"/>
      <c r="L22" s="20"/>
    </row>
    <row r="23" spans="1:14" ht="6" customHeight="1" thickTop="1" x14ac:dyDescent="0.25">
      <c r="A23" s="7"/>
      <c r="B23" s="9"/>
      <c r="C23" s="9"/>
      <c r="D23" s="9"/>
      <c r="E23" s="9"/>
      <c r="F23" s="9"/>
      <c r="G23" s="9"/>
      <c r="H23" s="9"/>
      <c r="I23" s="16"/>
    </row>
    <row r="24" spans="1:14" ht="6" customHeight="1" x14ac:dyDescent="0.2">
      <c r="A24" s="2"/>
      <c r="I24" s="2"/>
    </row>
    <row r="25" spans="1:14" ht="15" x14ac:dyDescent="0.25">
      <c r="A25" s="17"/>
      <c r="B25" s="8"/>
      <c r="C25" s="9"/>
      <c r="D25" s="9"/>
      <c r="E25" s="9"/>
      <c r="F25" s="9"/>
      <c r="G25" s="9"/>
      <c r="H25" s="9"/>
      <c r="I25" s="10"/>
    </row>
    <row r="26" spans="1:14" ht="6" customHeight="1" x14ac:dyDescent="0.25">
      <c r="A26" s="9"/>
      <c r="B26" s="9"/>
      <c r="C26" s="9"/>
      <c r="D26" s="9"/>
      <c r="E26" s="9"/>
      <c r="F26" s="9"/>
      <c r="G26" s="9"/>
      <c r="H26" s="9"/>
      <c r="I26" s="7"/>
    </row>
    <row r="27" spans="1:14" ht="6" customHeight="1" x14ac:dyDescent="0.25">
      <c r="A27" s="9"/>
      <c r="B27" s="9"/>
      <c r="C27" s="9"/>
      <c r="D27" s="9"/>
      <c r="E27" s="9"/>
      <c r="F27" s="9"/>
      <c r="G27" s="9"/>
      <c r="H27" s="9"/>
      <c r="I27" s="8"/>
    </row>
    <row r="28" spans="1:14" ht="14.45" customHeight="1" x14ac:dyDescent="0.25">
      <c r="A28" s="9"/>
      <c r="B28" s="9"/>
      <c r="C28" s="9"/>
      <c r="D28" s="9"/>
      <c r="E28" s="9"/>
      <c r="F28" s="9"/>
      <c r="G28" s="9"/>
      <c r="H28" s="9"/>
      <c r="I28" s="8"/>
      <c r="J28" s="18"/>
    </row>
    <row r="29" spans="1:14" ht="6" customHeight="1" x14ac:dyDescent="0.25">
      <c r="A29" s="9"/>
      <c r="B29" s="9"/>
      <c r="C29" s="9"/>
      <c r="D29" s="9"/>
      <c r="E29" s="9"/>
      <c r="F29" s="9"/>
      <c r="G29" s="9"/>
      <c r="H29" s="9"/>
      <c r="I29" s="8"/>
    </row>
    <row r="30" spans="1:14" ht="15" x14ac:dyDescent="0.25">
      <c r="A30" s="9"/>
      <c r="B30" s="9"/>
      <c r="C30" s="9"/>
      <c r="D30" s="9"/>
      <c r="E30" s="9"/>
      <c r="F30" s="9"/>
      <c r="G30" s="9"/>
      <c r="H30" s="9"/>
      <c r="I30" s="8"/>
    </row>
    <row r="31" spans="1:14" ht="6" customHeight="1" x14ac:dyDescent="0.25">
      <c r="A31" s="9"/>
      <c r="B31" s="9"/>
      <c r="C31" s="9"/>
      <c r="D31" s="9"/>
      <c r="E31" s="9"/>
      <c r="F31" s="9"/>
      <c r="G31" s="9"/>
      <c r="H31" s="9"/>
      <c r="I31" s="8"/>
    </row>
    <row r="32" spans="1:14" ht="15" x14ac:dyDescent="0.25">
      <c r="A32" s="9"/>
      <c r="B32" s="9"/>
      <c r="C32" s="9"/>
      <c r="D32" s="9"/>
      <c r="E32" s="9"/>
      <c r="F32" s="9"/>
      <c r="G32" s="9"/>
      <c r="H32" s="9"/>
      <c r="I32" s="8"/>
      <c r="L32" s="23"/>
    </row>
    <row r="33" spans="1:12" ht="6" customHeight="1" x14ac:dyDescent="0.25">
      <c r="A33" s="9"/>
      <c r="B33" s="9"/>
      <c r="C33" s="9"/>
      <c r="D33" s="9"/>
      <c r="E33" s="9"/>
      <c r="F33" s="9"/>
      <c r="G33" s="9"/>
      <c r="H33" s="9"/>
      <c r="I33" s="8"/>
      <c r="L33" s="23"/>
    </row>
    <row r="34" spans="1:12" ht="15" x14ac:dyDescent="0.25">
      <c r="A34" s="9"/>
      <c r="B34" s="9"/>
      <c r="C34" s="9"/>
      <c r="D34" s="9"/>
      <c r="E34" s="9"/>
      <c r="F34" s="9"/>
      <c r="G34" s="9"/>
      <c r="H34" s="9"/>
      <c r="I34" s="8"/>
      <c r="L34" s="23"/>
    </row>
    <row r="35" spans="1:12" ht="6" customHeight="1" x14ac:dyDescent="0.25">
      <c r="A35" s="9"/>
      <c r="B35" s="9"/>
      <c r="C35" s="9"/>
      <c r="D35" s="9"/>
      <c r="E35" s="9"/>
      <c r="F35" s="9"/>
      <c r="G35" s="9"/>
      <c r="H35" s="9"/>
      <c r="I35" s="7"/>
      <c r="K35" s="3"/>
    </row>
    <row r="36" spans="1:12" ht="20.100000000000001" customHeight="1" thickBot="1" x14ac:dyDescent="0.25">
      <c r="A36" s="9"/>
      <c r="B36" s="9"/>
      <c r="C36" s="9"/>
      <c r="D36" s="9"/>
      <c r="E36" s="9"/>
      <c r="F36" s="9"/>
      <c r="G36" s="9"/>
      <c r="H36" s="9"/>
      <c r="I36" s="12"/>
      <c r="K36" s="3"/>
      <c r="L36" s="24"/>
    </row>
    <row r="37" spans="1:12" ht="15.75" thickTop="1" x14ac:dyDescent="0.25">
      <c r="A37" s="9"/>
      <c r="B37" s="9"/>
      <c r="C37" s="9"/>
      <c r="D37" s="9"/>
      <c r="E37" s="9"/>
      <c r="F37" s="9"/>
      <c r="G37" s="9"/>
      <c r="H37" s="9"/>
      <c r="I37" s="13"/>
      <c r="K37" s="3"/>
    </row>
    <row r="38" spans="1:12" ht="15" x14ac:dyDescent="0.25">
      <c r="A38" s="9"/>
      <c r="B38" s="14"/>
      <c r="C38" s="14"/>
      <c r="D38" s="9"/>
      <c r="E38" s="9"/>
      <c r="F38" s="9"/>
      <c r="G38" s="9"/>
      <c r="H38" s="9"/>
      <c r="I38" s="7"/>
    </row>
    <row r="39" spans="1:12" ht="15" x14ac:dyDescent="0.25">
      <c r="A39" s="9"/>
      <c r="B39" s="1"/>
      <c r="C39" s="8"/>
      <c r="D39" s="9"/>
      <c r="E39" s="9"/>
      <c r="F39" s="9"/>
      <c r="G39" s="9"/>
      <c r="H39" s="9"/>
      <c r="I39" s="8"/>
    </row>
    <row r="40" spans="1:12" ht="14.25" x14ac:dyDescent="0.2">
      <c r="A40" s="9"/>
      <c r="B40" s="9"/>
      <c r="C40" s="9"/>
      <c r="D40" s="9"/>
      <c r="E40" s="9"/>
      <c r="F40" s="9"/>
      <c r="G40" s="9"/>
      <c r="H40" s="9"/>
      <c r="I40" s="9"/>
    </row>
    <row r="41" spans="1:12" ht="14.25" x14ac:dyDescent="0.2">
      <c r="A41" s="9"/>
      <c r="B41" s="9"/>
      <c r="C41" s="9"/>
      <c r="D41" s="9"/>
      <c r="E41" s="9"/>
      <c r="F41" s="9"/>
      <c r="G41" s="9"/>
      <c r="H41" s="9"/>
      <c r="I41" s="9"/>
    </row>
    <row r="42" spans="1:12" ht="14.25" x14ac:dyDescent="0.2">
      <c r="A42" s="9"/>
      <c r="B42" s="9"/>
      <c r="C42" s="9"/>
      <c r="D42" s="9"/>
      <c r="E42" s="9"/>
      <c r="F42" s="9"/>
      <c r="G42" s="9"/>
      <c r="H42" s="9"/>
      <c r="I42" s="9"/>
    </row>
    <row r="43" spans="1:12" ht="14.25" x14ac:dyDescent="0.2">
      <c r="A43" s="9"/>
      <c r="B43" s="9"/>
      <c r="C43" s="9"/>
      <c r="D43" s="9"/>
      <c r="E43" s="9"/>
      <c r="F43" s="9"/>
      <c r="G43" s="9"/>
      <c r="H43" s="9"/>
      <c r="I43" s="9"/>
    </row>
  </sheetData>
  <mergeCells count="1">
    <mergeCell ref="B7:I10"/>
  </mergeCells>
  <pageMargins left="1.1000000000000001" right="0.5" top="1" bottom="0.75" header="0.3" footer="0.3"/>
  <pageSetup paperSize="9" fitToWidth="0" fitToHeight="0" orientation="portrait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opLeftCell="A16" workbookViewId="0">
      <selection activeCell="E8" sqref="E8"/>
    </sheetView>
  </sheetViews>
  <sheetFormatPr defaultRowHeight="12.75" x14ac:dyDescent="0.2"/>
  <cols>
    <col min="1" max="1" width="51.7109375" customWidth="1"/>
    <col min="2" max="2" width="43" style="119" customWidth="1"/>
    <col min="3" max="3" width="16.5703125" style="119" bestFit="1" customWidth="1"/>
    <col min="4" max="4" width="14.5703125" style="119" bestFit="1" customWidth="1"/>
    <col min="5" max="5" width="15.28515625" style="118" bestFit="1" customWidth="1"/>
  </cols>
  <sheetData>
    <row r="1" spans="1:5" ht="14.25" x14ac:dyDescent="0.2">
      <c r="A1" s="128"/>
      <c r="B1" s="129" t="s">
        <v>387</v>
      </c>
      <c r="C1" s="128"/>
      <c r="D1" s="130"/>
      <c r="E1" s="131"/>
    </row>
    <row r="2" spans="1:5" ht="15" x14ac:dyDescent="0.2">
      <c r="A2" s="132"/>
      <c r="B2" s="133"/>
      <c r="C2" s="134"/>
      <c r="D2" s="130"/>
      <c r="E2" s="23"/>
    </row>
    <row r="3" spans="1:5" x14ac:dyDescent="0.2">
      <c r="B3" s="135"/>
      <c r="C3"/>
      <c r="D3"/>
      <c r="E3" s="23"/>
    </row>
    <row r="4" spans="1:5" ht="13.5" thickBot="1" x14ac:dyDescent="0.25">
      <c r="A4" s="24"/>
      <c r="B4" s="1" t="s">
        <v>374</v>
      </c>
      <c r="C4" s="136"/>
      <c r="D4"/>
      <c r="E4" s="137" t="s">
        <v>375</v>
      </c>
    </row>
    <row r="5" spans="1:5" ht="13.5" thickBot="1" x14ac:dyDescent="0.25">
      <c r="A5" s="138" t="s">
        <v>376</v>
      </c>
      <c r="B5" s="139" t="s">
        <v>377</v>
      </c>
      <c r="C5" s="140" t="s">
        <v>378</v>
      </c>
      <c r="D5" s="140"/>
      <c r="E5" s="141" t="s">
        <v>379</v>
      </c>
    </row>
    <row r="6" spans="1:5" x14ac:dyDescent="0.2">
      <c r="A6" s="142"/>
      <c r="B6" s="143"/>
      <c r="C6" s="142"/>
      <c r="D6" s="142"/>
      <c r="E6" s="144"/>
    </row>
    <row r="7" spans="1:5" x14ac:dyDescent="0.2">
      <c r="A7" s="145"/>
      <c r="B7" s="1" t="s">
        <v>380</v>
      </c>
      <c r="C7" s="136"/>
      <c r="D7"/>
      <c r="E7" s="146">
        <v>55207703</v>
      </c>
    </row>
    <row r="8" spans="1:5" x14ac:dyDescent="0.2">
      <c r="A8" s="145"/>
      <c r="B8" s="1"/>
      <c r="C8" s="136"/>
      <c r="D8"/>
      <c r="E8" s="146"/>
    </row>
    <row r="9" spans="1:5" x14ac:dyDescent="0.2">
      <c r="A9" s="147">
        <v>4</v>
      </c>
      <c r="B9" s="135">
        <v>14027942</v>
      </c>
      <c r="C9" s="148">
        <v>10611361</v>
      </c>
      <c r="D9"/>
      <c r="E9" s="149">
        <f>B9-C9</f>
        <v>3416581</v>
      </c>
    </row>
    <row r="10" spans="1:5" x14ac:dyDescent="0.2">
      <c r="A10" s="147">
        <v>112</v>
      </c>
      <c r="B10" s="135">
        <v>631056</v>
      </c>
      <c r="C10" s="135">
        <v>556942</v>
      </c>
      <c r="D10"/>
      <c r="E10" s="149">
        <f>B10-C10</f>
        <v>74114</v>
      </c>
    </row>
    <row r="11" spans="1:5" x14ac:dyDescent="0.2">
      <c r="A11">
        <v>129</v>
      </c>
      <c r="B11" s="135">
        <v>86520</v>
      </c>
      <c r="C11" s="135">
        <v>76570</v>
      </c>
      <c r="D11"/>
      <c r="E11" s="149">
        <f>B11-C11</f>
        <v>9950</v>
      </c>
    </row>
    <row r="12" spans="1:5" x14ac:dyDescent="0.2">
      <c r="A12">
        <v>134</v>
      </c>
      <c r="B12" s="135"/>
      <c r="C12" s="23"/>
      <c r="D12"/>
      <c r="E12" s="149"/>
    </row>
    <row r="13" spans="1:5" x14ac:dyDescent="0.2">
      <c r="A13">
        <v>139</v>
      </c>
      <c r="B13" s="135">
        <v>0</v>
      </c>
      <c r="C13" s="135">
        <v>0</v>
      </c>
      <c r="D13"/>
      <c r="E13" s="149">
        <f>B13-C13</f>
        <v>0</v>
      </c>
    </row>
    <row r="14" spans="1:5" x14ac:dyDescent="0.2">
      <c r="A14">
        <v>144</v>
      </c>
      <c r="B14" s="135">
        <v>0</v>
      </c>
      <c r="C14" s="135">
        <v>0</v>
      </c>
      <c r="D14"/>
      <c r="E14" s="149">
        <f t="shared" ref="E14:E52" si="0">B14-C14</f>
        <v>0</v>
      </c>
    </row>
    <row r="15" spans="1:5" x14ac:dyDescent="0.2">
      <c r="A15">
        <v>148</v>
      </c>
      <c r="B15" s="135">
        <v>651720</v>
      </c>
      <c r="C15" s="135">
        <v>376141</v>
      </c>
      <c r="D15"/>
      <c r="E15" s="149">
        <f t="shared" si="0"/>
        <v>275579</v>
      </c>
    </row>
    <row r="16" spans="1:5" x14ac:dyDescent="0.2">
      <c r="A16">
        <v>149</v>
      </c>
      <c r="B16" s="135">
        <v>3311</v>
      </c>
      <c r="C16" s="135">
        <v>2358</v>
      </c>
      <c r="D16"/>
      <c r="E16" s="149">
        <f t="shared" si="0"/>
        <v>953</v>
      </c>
    </row>
    <row r="17" spans="1:5" x14ac:dyDescent="0.2">
      <c r="A17">
        <v>159</v>
      </c>
      <c r="B17" s="135">
        <v>0</v>
      </c>
      <c r="C17" s="135">
        <v>0</v>
      </c>
      <c r="D17"/>
      <c r="E17" s="149">
        <f t="shared" si="0"/>
        <v>0</v>
      </c>
    </row>
    <row r="18" spans="1:5" x14ac:dyDescent="0.2">
      <c r="A18">
        <v>171</v>
      </c>
      <c r="B18" s="135">
        <v>463253</v>
      </c>
      <c r="C18" s="135">
        <v>261000</v>
      </c>
      <c r="D18"/>
      <c r="E18" s="149">
        <f t="shared" si="0"/>
        <v>202253</v>
      </c>
    </row>
    <row r="19" spans="1:5" x14ac:dyDescent="0.2">
      <c r="A19">
        <v>174</v>
      </c>
      <c r="B19" s="135">
        <v>2741</v>
      </c>
      <c r="C19" s="135">
        <v>1096</v>
      </c>
      <c r="D19"/>
      <c r="E19" s="149">
        <f t="shared" si="0"/>
        <v>1645</v>
      </c>
    </row>
    <row r="20" spans="1:5" x14ac:dyDescent="0.2">
      <c r="A20">
        <v>191</v>
      </c>
      <c r="B20" s="135">
        <v>44400000</v>
      </c>
      <c r="C20" s="135">
        <v>32412000</v>
      </c>
      <c r="D20"/>
      <c r="E20" s="149">
        <f t="shared" si="0"/>
        <v>11988000</v>
      </c>
    </row>
    <row r="21" spans="1:5" x14ac:dyDescent="0.2">
      <c r="A21">
        <v>184</v>
      </c>
      <c r="B21" s="135">
        <v>0</v>
      </c>
      <c r="C21" s="135">
        <v>0</v>
      </c>
      <c r="D21"/>
      <c r="E21" s="149">
        <f t="shared" si="0"/>
        <v>0</v>
      </c>
    </row>
    <row r="22" spans="1:5" x14ac:dyDescent="0.2">
      <c r="A22">
        <v>187</v>
      </c>
      <c r="B22" s="135">
        <v>0</v>
      </c>
      <c r="C22" s="135">
        <v>0</v>
      </c>
      <c r="D22"/>
      <c r="E22" s="149">
        <f t="shared" si="0"/>
        <v>0</v>
      </c>
    </row>
    <row r="23" spans="1:5" x14ac:dyDescent="0.2">
      <c r="A23">
        <v>191</v>
      </c>
      <c r="B23" s="135">
        <v>48840000</v>
      </c>
      <c r="C23" s="135">
        <v>35897400</v>
      </c>
      <c r="D23"/>
      <c r="E23" s="149">
        <f t="shared" si="0"/>
        <v>12942600</v>
      </c>
    </row>
    <row r="24" spans="1:5" x14ac:dyDescent="0.2">
      <c r="A24">
        <v>199</v>
      </c>
      <c r="B24" s="135">
        <v>0</v>
      </c>
      <c r="C24" s="135">
        <v>0</v>
      </c>
      <c r="D24"/>
      <c r="E24" s="149">
        <f t="shared" si="0"/>
        <v>0</v>
      </c>
    </row>
    <row r="25" spans="1:5" x14ac:dyDescent="0.2">
      <c r="A25">
        <v>200</v>
      </c>
      <c r="B25" s="135">
        <v>158213</v>
      </c>
      <c r="C25" s="135">
        <v>135272</v>
      </c>
      <c r="D25"/>
      <c r="E25" s="149">
        <f t="shared" si="0"/>
        <v>22941</v>
      </c>
    </row>
    <row r="26" spans="1:5" x14ac:dyDescent="0.2">
      <c r="A26">
        <v>210</v>
      </c>
      <c r="B26" s="135">
        <v>0</v>
      </c>
      <c r="C26" s="135">
        <v>0</v>
      </c>
      <c r="D26"/>
      <c r="E26" s="149">
        <f t="shared" si="0"/>
        <v>0</v>
      </c>
    </row>
    <row r="27" spans="1:5" x14ac:dyDescent="0.2">
      <c r="A27">
        <v>0</v>
      </c>
      <c r="B27" s="135"/>
      <c r="C27" s="135"/>
      <c r="D27"/>
      <c r="E27" s="149"/>
    </row>
    <row r="28" spans="1:5" x14ac:dyDescent="0.2">
      <c r="A28">
        <v>266</v>
      </c>
      <c r="B28" s="135">
        <v>1288200</v>
      </c>
      <c r="C28" s="135">
        <v>748465</v>
      </c>
      <c r="D28"/>
      <c r="E28" s="149">
        <f t="shared" si="0"/>
        <v>539735</v>
      </c>
    </row>
    <row r="29" spans="1:5" x14ac:dyDescent="0.2">
      <c r="A29">
        <v>274</v>
      </c>
      <c r="B29" s="135">
        <v>0</v>
      </c>
      <c r="C29" s="135">
        <v>0</v>
      </c>
      <c r="D29"/>
      <c r="E29" s="149">
        <f t="shared" si="0"/>
        <v>0</v>
      </c>
    </row>
    <row r="30" spans="1:5" x14ac:dyDescent="0.2">
      <c r="A30">
        <v>279</v>
      </c>
      <c r="B30" s="135">
        <v>986550</v>
      </c>
      <c r="C30" s="135">
        <v>762986</v>
      </c>
      <c r="D30"/>
      <c r="E30" s="149">
        <f t="shared" si="0"/>
        <v>223564</v>
      </c>
    </row>
    <row r="31" spans="1:5" x14ac:dyDescent="0.2">
      <c r="A31">
        <v>280</v>
      </c>
      <c r="B31" s="148">
        <v>2500</v>
      </c>
      <c r="C31" s="135">
        <v>1763</v>
      </c>
      <c r="D31"/>
      <c r="E31" s="149">
        <f t="shared" si="0"/>
        <v>737</v>
      </c>
    </row>
    <row r="32" spans="1:5" x14ac:dyDescent="0.2">
      <c r="A32">
        <v>281</v>
      </c>
      <c r="B32" s="148">
        <v>2426000</v>
      </c>
      <c r="C32" s="135">
        <v>1989320</v>
      </c>
      <c r="D32"/>
      <c r="E32" s="149">
        <f t="shared" si="0"/>
        <v>436680</v>
      </c>
    </row>
    <row r="33" spans="1:5" x14ac:dyDescent="0.2">
      <c r="A33">
        <v>286</v>
      </c>
      <c r="B33" s="135">
        <v>0</v>
      </c>
      <c r="C33" s="135">
        <v>0</v>
      </c>
      <c r="D33"/>
      <c r="E33" s="149">
        <f t="shared" si="0"/>
        <v>0</v>
      </c>
    </row>
    <row r="34" spans="1:5" x14ac:dyDescent="0.2">
      <c r="A34">
        <v>290</v>
      </c>
      <c r="B34" s="135">
        <v>0</v>
      </c>
      <c r="C34" s="135">
        <v>0</v>
      </c>
      <c r="D34"/>
      <c r="E34" s="149">
        <f t="shared" si="0"/>
        <v>0</v>
      </c>
    </row>
    <row r="35" spans="1:5" x14ac:dyDescent="0.2">
      <c r="A35">
        <v>343</v>
      </c>
      <c r="B35" s="135">
        <v>917</v>
      </c>
      <c r="C35" s="135">
        <v>824</v>
      </c>
      <c r="D35"/>
      <c r="E35" s="149">
        <f t="shared" si="0"/>
        <v>93</v>
      </c>
    </row>
    <row r="36" spans="1:5" x14ac:dyDescent="0.2">
      <c r="A36">
        <v>347</v>
      </c>
      <c r="B36" s="135"/>
      <c r="C36" s="135">
        <v>0</v>
      </c>
      <c r="D36"/>
      <c r="E36" s="149">
        <f t="shared" si="0"/>
        <v>0</v>
      </c>
    </row>
    <row r="37" spans="1:5" x14ac:dyDescent="0.2">
      <c r="A37">
        <v>375</v>
      </c>
      <c r="B37" s="135">
        <v>0</v>
      </c>
      <c r="C37" s="135">
        <v>0</v>
      </c>
      <c r="D37"/>
      <c r="E37" s="149">
        <f t="shared" si="0"/>
        <v>0</v>
      </c>
    </row>
    <row r="38" spans="1:5" x14ac:dyDescent="0.2">
      <c r="A38">
        <v>380</v>
      </c>
      <c r="B38" s="135">
        <v>355410</v>
      </c>
      <c r="C38" s="135">
        <v>183036</v>
      </c>
      <c r="D38"/>
      <c r="E38" s="149">
        <f t="shared" si="0"/>
        <v>172374</v>
      </c>
    </row>
    <row r="39" spans="1:5" x14ac:dyDescent="0.2">
      <c r="A39">
        <v>386</v>
      </c>
      <c r="B39" s="135">
        <v>0</v>
      </c>
      <c r="C39" s="135">
        <v>0</v>
      </c>
      <c r="D39"/>
      <c r="E39" s="149">
        <f t="shared" si="0"/>
        <v>0</v>
      </c>
    </row>
    <row r="40" spans="1:5" x14ac:dyDescent="0.2">
      <c r="A40">
        <v>408</v>
      </c>
      <c r="B40" s="135">
        <v>0</v>
      </c>
      <c r="C40" s="135">
        <v>0</v>
      </c>
      <c r="D40"/>
      <c r="E40" s="149">
        <f t="shared" si="0"/>
        <v>0</v>
      </c>
    </row>
    <row r="41" spans="1:5" x14ac:dyDescent="0.2">
      <c r="A41">
        <v>453</v>
      </c>
      <c r="B41" s="135">
        <v>43895</v>
      </c>
      <c r="C41" s="135">
        <v>39150</v>
      </c>
      <c r="D41"/>
      <c r="E41" s="149">
        <f t="shared" si="0"/>
        <v>4745</v>
      </c>
    </row>
    <row r="42" spans="1:5" x14ac:dyDescent="0.2">
      <c r="A42">
        <v>463</v>
      </c>
      <c r="B42" s="135">
        <v>1492392</v>
      </c>
      <c r="C42" s="135">
        <v>1275433</v>
      </c>
      <c r="D42"/>
      <c r="E42" s="149">
        <f t="shared" si="0"/>
        <v>216959</v>
      </c>
    </row>
    <row r="43" spans="1:5" x14ac:dyDescent="0.2">
      <c r="A43">
        <v>466</v>
      </c>
      <c r="B43" s="135">
        <v>0</v>
      </c>
      <c r="C43" s="135">
        <v>0</v>
      </c>
      <c r="D43"/>
      <c r="E43" s="149">
        <f t="shared" si="0"/>
        <v>0</v>
      </c>
    </row>
    <row r="44" spans="1:5" x14ac:dyDescent="0.2">
      <c r="A44">
        <v>481</v>
      </c>
      <c r="B44" s="135">
        <v>0</v>
      </c>
      <c r="C44" s="135">
        <v>0</v>
      </c>
      <c r="D44"/>
      <c r="E44" s="149">
        <f t="shared" si="0"/>
        <v>0</v>
      </c>
    </row>
    <row r="45" spans="1:5" x14ac:dyDescent="0.2">
      <c r="A45">
        <v>491</v>
      </c>
      <c r="B45" s="135">
        <v>5473</v>
      </c>
      <c r="C45" s="135">
        <v>4568</v>
      </c>
      <c r="D45"/>
      <c r="E45" s="149">
        <f t="shared" si="0"/>
        <v>905</v>
      </c>
    </row>
    <row r="46" spans="1:5" x14ac:dyDescent="0.2">
      <c r="A46">
        <v>516</v>
      </c>
      <c r="B46" s="135">
        <v>164340</v>
      </c>
      <c r="C46" s="135">
        <v>84635</v>
      </c>
      <c r="D46"/>
      <c r="E46" s="149">
        <f t="shared" si="0"/>
        <v>79705</v>
      </c>
    </row>
    <row r="47" spans="1:5" x14ac:dyDescent="0.2">
      <c r="A47">
        <v>560</v>
      </c>
      <c r="B47" s="135">
        <v>0</v>
      </c>
      <c r="C47" s="135">
        <v>0</v>
      </c>
      <c r="D47"/>
      <c r="E47" s="149">
        <f t="shared" si="0"/>
        <v>0</v>
      </c>
    </row>
    <row r="48" spans="1:5" x14ac:dyDescent="0.2">
      <c r="A48">
        <v>575</v>
      </c>
      <c r="B48" s="135">
        <v>659400</v>
      </c>
      <c r="C48" s="135">
        <v>520175</v>
      </c>
      <c r="D48"/>
      <c r="E48" s="149">
        <f t="shared" si="0"/>
        <v>139225</v>
      </c>
    </row>
    <row r="49" spans="1:5" x14ac:dyDescent="0.2">
      <c r="A49">
        <v>634</v>
      </c>
      <c r="B49" s="135">
        <v>0</v>
      </c>
      <c r="C49" s="135">
        <v>0</v>
      </c>
      <c r="D49"/>
      <c r="E49" s="149">
        <f t="shared" si="0"/>
        <v>0</v>
      </c>
    </row>
    <row r="50" spans="1:5" x14ac:dyDescent="0.2">
      <c r="A50">
        <v>663</v>
      </c>
      <c r="B50" s="135">
        <v>0</v>
      </c>
      <c r="C50" s="135">
        <v>0</v>
      </c>
      <c r="D50"/>
      <c r="E50" s="149">
        <f t="shared" si="0"/>
        <v>0</v>
      </c>
    </row>
    <row r="51" spans="1:5" x14ac:dyDescent="0.2">
      <c r="A51">
        <v>666</v>
      </c>
      <c r="B51" s="135">
        <v>49172</v>
      </c>
      <c r="C51" s="135">
        <v>47213</v>
      </c>
      <c r="D51"/>
      <c r="E51" s="149">
        <f t="shared" si="0"/>
        <v>1959</v>
      </c>
    </row>
    <row r="52" spans="1:5" x14ac:dyDescent="0.2">
      <c r="A52">
        <v>720</v>
      </c>
      <c r="B52" s="135">
        <v>20665</v>
      </c>
      <c r="C52" s="135">
        <v>18019</v>
      </c>
      <c r="D52"/>
      <c r="E52" s="150">
        <f t="shared" si="0"/>
        <v>2646</v>
      </c>
    </row>
    <row r="53" spans="1:5" x14ac:dyDescent="0.2">
      <c r="B53" s="1" t="s">
        <v>381</v>
      </c>
      <c r="C53" s="2"/>
      <c r="D53" s="2"/>
      <c r="E53" s="146">
        <f>SUM(E9:E52)</f>
        <v>30753943</v>
      </c>
    </row>
    <row r="54" spans="1:5" x14ac:dyDescent="0.2">
      <c r="A54">
        <v>2</v>
      </c>
      <c r="B54" s="151" t="s">
        <v>382</v>
      </c>
      <c r="C54" s="23"/>
      <c r="D54"/>
      <c r="E54" s="152">
        <v>-2205</v>
      </c>
    </row>
    <row r="55" spans="1:5" x14ac:dyDescent="0.2">
      <c r="A55">
        <v>3</v>
      </c>
      <c r="B55" s="151" t="s">
        <v>382</v>
      </c>
      <c r="C55" s="23"/>
      <c r="D55"/>
      <c r="E55" s="149">
        <v>-2641</v>
      </c>
    </row>
    <row r="56" spans="1:5" x14ac:dyDescent="0.2">
      <c r="A56" s="153" t="s">
        <v>385</v>
      </c>
      <c r="B56" s="151" t="s">
        <v>386</v>
      </c>
      <c r="C56" s="23"/>
      <c r="D56"/>
      <c r="E56" s="150">
        <v>0</v>
      </c>
    </row>
    <row r="57" spans="1:5" x14ac:dyDescent="0.2">
      <c r="B57" s="135"/>
      <c r="C57" s="23"/>
      <c r="D57"/>
      <c r="E57" s="154">
        <f>SUM(E54:E56)</f>
        <v>-4846</v>
      </c>
    </row>
    <row r="58" spans="1:5" ht="13.5" thickBot="1" x14ac:dyDescent="0.25">
      <c r="B58" s="1" t="s">
        <v>383</v>
      </c>
      <c r="C58" s="23"/>
      <c r="D58"/>
      <c r="E58" s="155">
        <f>E53-E57</f>
        <v>30758789</v>
      </c>
    </row>
    <row r="59" spans="1:5" ht="13.5" thickTop="1" x14ac:dyDescent="0.2">
      <c r="B59" s="135"/>
      <c r="C59" s="23"/>
      <c r="D59"/>
      <c r="E59" s="23"/>
    </row>
    <row r="60" spans="1:5" x14ac:dyDescent="0.2">
      <c r="B60" s="1" t="s">
        <v>384</v>
      </c>
      <c r="C60" s="23"/>
      <c r="D60"/>
      <c r="E60" s="146">
        <f>E7+E58</f>
        <v>85966492</v>
      </c>
    </row>
    <row r="61" spans="1:5" x14ac:dyDescent="0.2">
      <c r="B61" s="119">
        <v>28</v>
      </c>
      <c r="C61" s="119">
        <v>453</v>
      </c>
      <c r="D61" s="121">
        <v>0</v>
      </c>
      <c r="E61" s="121">
        <v>0</v>
      </c>
    </row>
    <row r="62" spans="1:5" x14ac:dyDescent="0.2">
      <c r="B62" s="119">
        <v>29</v>
      </c>
      <c r="C62" s="119">
        <v>463</v>
      </c>
      <c r="D62" s="121">
        <v>1491763</v>
      </c>
      <c r="E62" s="121">
        <v>1189441</v>
      </c>
    </row>
    <row r="63" spans="1:5" x14ac:dyDescent="0.2">
      <c r="B63" s="119">
        <v>30</v>
      </c>
      <c r="C63" s="119">
        <v>466</v>
      </c>
      <c r="D63" s="121">
        <v>0</v>
      </c>
      <c r="E63" s="121">
        <v>0</v>
      </c>
    </row>
    <row r="64" spans="1:5" x14ac:dyDescent="0.2">
      <c r="B64" s="119">
        <v>31</v>
      </c>
      <c r="C64" s="119">
        <v>481</v>
      </c>
      <c r="D64" s="121">
        <v>13610</v>
      </c>
      <c r="E64" s="121">
        <v>7607</v>
      </c>
    </row>
    <row r="65" spans="2:5" x14ac:dyDescent="0.2">
      <c r="B65" s="119">
        <v>32</v>
      </c>
      <c r="C65" s="119">
        <v>496</v>
      </c>
      <c r="D65" s="121">
        <v>0</v>
      </c>
      <c r="E65" s="121">
        <v>0</v>
      </c>
    </row>
    <row r="66" spans="2:5" x14ac:dyDescent="0.2">
      <c r="B66" s="119">
        <v>33</v>
      </c>
      <c r="C66" s="119">
        <v>516</v>
      </c>
      <c r="D66" s="121">
        <v>173470</v>
      </c>
      <c r="E66" s="121">
        <v>78929</v>
      </c>
    </row>
    <row r="67" spans="2:5" x14ac:dyDescent="0.2">
      <c r="B67" s="119">
        <v>34</v>
      </c>
      <c r="C67" s="119">
        <v>560</v>
      </c>
      <c r="D67" s="121">
        <v>0</v>
      </c>
      <c r="E67" s="121">
        <v>0</v>
      </c>
    </row>
    <row r="68" spans="2:5" x14ac:dyDescent="0.2">
      <c r="C68" s="119">
        <v>575</v>
      </c>
      <c r="D68" s="121">
        <v>354960</v>
      </c>
      <c r="E68" s="121">
        <v>253796</v>
      </c>
    </row>
    <row r="69" spans="2:5" x14ac:dyDescent="0.2">
      <c r="C69" s="119">
        <v>634</v>
      </c>
      <c r="D69" s="121">
        <v>0</v>
      </c>
      <c r="E69" s="121">
        <v>0</v>
      </c>
    </row>
    <row r="70" spans="2:5" x14ac:dyDescent="0.2">
      <c r="C70" s="119">
        <v>663</v>
      </c>
      <c r="D70" s="121">
        <v>0</v>
      </c>
      <c r="E70" s="121">
        <v>0</v>
      </c>
    </row>
    <row r="71" spans="2:5" x14ac:dyDescent="0.2">
      <c r="C71" s="119">
        <v>666</v>
      </c>
      <c r="D71" s="121">
        <v>65550</v>
      </c>
      <c r="E71" s="121">
        <v>59994</v>
      </c>
    </row>
    <row r="72" spans="2:5" x14ac:dyDescent="0.2">
      <c r="C72" s="119">
        <v>720</v>
      </c>
      <c r="D72" s="121">
        <v>23139</v>
      </c>
      <c r="E72" s="121">
        <v>20077</v>
      </c>
    </row>
    <row r="73" spans="2:5" x14ac:dyDescent="0.2">
      <c r="D73" s="122" t="s">
        <v>381</v>
      </c>
      <c r="E73" s="123"/>
    </row>
    <row r="74" spans="2:5" x14ac:dyDescent="0.2">
      <c r="C74" s="119">
        <v>2</v>
      </c>
      <c r="D74" s="124" t="s">
        <v>382</v>
      </c>
    </row>
    <row r="75" spans="2:5" x14ac:dyDescent="0.2">
      <c r="C75" s="119">
        <v>3</v>
      </c>
      <c r="D75" s="124" t="s">
        <v>382</v>
      </c>
    </row>
    <row r="76" spans="2:5" x14ac:dyDescent="0.2">
      <c r="C76" s="125" t="s">
        <v>385</v>
      </c>
      <c r="D76" s="124" t="s">
        <v>386</v>
      </c>
    </row>
    <row r="77" spans="2:5" x14ac:dyDescent="0.2">
      <c r="D77" s="121"/>
    </row>
    <row r="78" spans="2:5" x14ac:dyDescent="0.2">
      <c r="D78" s="122" t="s">
        <v>383</v>
      </c>
    </row>
    <row r="79" spans="2:5" x14ac:dyDescent="0.2">
      <c r="D79" s="121"/>
    </row>
    <row r="80" spans="2:5" x14ac:dyDescent="0.2">
      <c r="D80" s="122" t="s">
        <v>384</v>
      </c>
    </row>
    <row r="89" spans="3:5" x14ac:dyDescent="0.2">
      <c r="C89" s="119">
        <v>29459</v>
      </c>
      <c r="D89" s="119">
        <v>50000</v>
      </c>
      <c r="E89" s="118">
        <f>D89*0.2</f>
        <v>10000</v>
      </c>
    </row>
    <row r="90" spans="3:5" x14ac:dyDescent="0.2">
      <c r="D90" s="119">
        <v>55000</v>
      </c>
      <c r="E90" s="118">
        <f t="shared" ref="E90:E93" si="1">D90*0.2</f>
        <v>11000</v>
      </c>
    </row>
    <row r="91" spans="3:5" x14ac:dyDescent="0.2">
      <c r="D91" s="119">
        <v>40000</v>
      </c>
      <c r="E91" s="118">
        <f t="shared" si="1"/>
        <v>8000</v>
      </c>
    </row>
    <row r="92" spans="3:5" x14ac:dyDescent="0.2">
      <c r="D92" s="119">
        <v>40000</v>
      </c>
      <c r="E92" s="118">
        <f t="shared" si="1"/>
        <v>8000</v>
      </c>
    </row>
    <row r="93" spans="3:5" x14ac:dyDescent="0.2">
      <c r="D93" s="119">
        <v>95000</v>
      </c>
      <c r="E93" s="118">
        <f t="shared" si="1"/>
        <v>19000</v>
      </c>
    </row>
    <row r="100" spans="3:3" x14ac:dyDescent="0.2">
      <c r="C100" s="118"/>
    </row>
    <row r="102" spans="3:3" x14ac:dyDescent="0.2">
      <c r="C102" s="120"/>
    </row>
    <row r="105" spans="3:3" x14ac:dyDescent="0.2">
      <c r="C105" s="118"/>
    </row>
    <row r="107" spans="3:3" x14ac:dyDescent="0.2">
      <c r="C107" s="12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view="pageBreakPreview" zoomScaleSheetLayoutView="100" workbookViewId="0">
      <selection activeCell="G8" sqref="G8"/>
    </sheetView>
  </sheetViews>
  <sheetFormatPr defaultRowHeight="15" x14ac:dyDescent="0.25"/>
  <cols>
    <col min="1" max="2" width="9.140625" style="34"/>
    <col min="3" max="3" width="34.28515625" style="34" customWidth="1"/>
    <col min="4" max="4" width="15.7109375" style="34" customWidth="1"/>
    <col min="5" max="5" width="14.5703125" style="34" bestFit="1" customWidth="1"/>
    <col min="6" max="6" width="15.7109375" style="34" bestFit="1" customWidth="1"/>
    <col min="7" max="7" width="14.5703125" style="34" bestFit="1" customWidth="1"/>
    <col min="8" max="8" width="15.140625" style="34" customWidth="1"/>
    <col min="9" max="9" width="14.140625" style="34" customWidth="1"/>
    <col min="10" max="10" width="14.140625" style="34" bestFit="1" customWidth="1"/>
    <col min="11" max="16384" width="9.140625" style="34"/>
  </cols>
  <sheetData>
    <row r="1" spans="1:10" ht="24.95" customHeight="1" x14ac:dyDescent="0.25">
      <c r="A1" s="101" t="s">
        <v>294</v>
      </c>
    </row>
    <row r="2" spans="1:10" ht="24.95" customHeight="1" x14ac:dyDescent="0.25">
      <c r="A2" s="101" t="s">
        <v>363</v>
      </c>
    </row>
    <row r="3" spans="1:10" ht="24.95" customHeight="1" x14ac:dyDescent="0.25">
      <c r="A3" s="101" t="s">
        <v>364</v>
      </c>
    </row>
    <row r="4" spans="1:10" x14ac:dyDescent="0.25">
      <c r="A4" s="100"/>
    </row>
    <row r="5" spans="1:10" ht="18" x14ac:dyDescent="0.25">
      <c r="A5" s="101" t="s">
        <v>365</v>
      </c>
    </row>
    <row r="6" spans="1:10" ht="15.75" thickBot="1" x14ac:dyDescent="0.3"/>
    <row r="7" spans="1:10" ht="45.75" thickBot="1" x14ac:dyDescent="0.3">
      <c r="A7" s="29" t="s">
        <v>19</v>
      </c>
      <c r="B7" s="29" t="s">
        <v>20</v>
      </c>
      <c r="C7" s="29" t="s">
        <v>21</v>
      </c>
      <c r="D7" s="30" t="s">
        <v>22</v>
      </c>
      <c r="E7" s="31" t="s">
        <v>23</v>
      </c>
      <c r="F7" s="31" t="s">
        <v>24</v>
      </c>
      <c r="G7" s="32" t="s">
        <v>25</v>
      </c>
      <c r="H7" s="32" t="s">
        <v>26</v>
      </c>
      <c r="I7" s="32" t="s">
        <v>27</v>
      </c>
      <c r="J7" s="33" t="s">
        <v>28</v>
      </c>
    </row>
    <row r="8" spans="1:10" ht="5.0999999999999996" customHeight="1" thickBot="1" x14ac:dyDescent="0.3">
      <c r="A8" s="102"/>
      <c r="B8" s="102"/>
      <c r="C8" s="102"/>
      <c r="D8" s="103"/>
      <c r="E8" s="104"/>
      <c r="F8" s="104"/>
      <c r="G8" s="105"/>
      <c r="H8" s="105"/>
      <c r="I8" s="105"/>
      <c r="J8" s="106"/>
    </row>
    <row r="9" spans="1:10" ht="15.75" thickBot="1" x14ac:dyDescent="0.3">
      <c r="A9" s="102"/>
      <c r="B9" s="102"/>
      <c r="C9" s="102"/>
      <c r="D9" s="164" t="s">
        <v>366</v>
      </c>
      <c r="E9" s="165"/>
      <c r="F9" s="165"/>
      <c r="G9" s="165"/>
      <c r="H9" s="165"/>
      <c r="I9" s="166"/>
      <c r="J9" s="106"/>
    </row>
    <row r="10" spans="1:10" ht="5.0999999999999996" customHeight="1" x14ac:dyDescent="0.3">
      <c r="A10" s="35"/>
      <c r="B10" s="35"/>
      <c r="C10" s="35"/>
      <c r="D10" s="36"/>
      <c r="E10" s="36"/>
      <c r="F10" s="36"/>
      <c r="G10" s="37"/>
      <c r="H10" s="37"/>
      <c r="I10" s="38"/>
      <c r="J10" s="39"/>
    </row>
    <row r="11" spans="1:10" ht="16.5" x14ac:dyDescent="0.3">
      <c r="A11" s="40">
        <v>1</v>
      </c>
      <c r="B11" s="41" t="s">
        <v>29</v>
      </c>
      <c r="C11" s="42" t="s">
        <v>30</v>
      </c>
      <c r="D11" s="43">
        <v>139397.04</v>
      </c>
      <c r="E11" s="44">
        <v>223143.83</v>
      </c>
      <c r="F11" s="44">
        <v>228122</v>
      </c>
      <c r="G11" s="44">
        <f>+D11-E11+F11</f>
        <v>144375.21000000002</v>
      </c>
      <c r="H11" s="45">
        <v>137338.31</v>
      </c>
      <c r="I11" s="46">
        <v>7036.9</v>
      </c>
      <c r="J11" s="73">
        <v>42735</v>
      </c>
    </row>
    <row r="12" spans="1:10" ht="16.5" x14ac:dyDescent="0.3">
      <c r="A12" s="40">
        <f>A11+1</f>
        <v>2</v>
      </c>
      <c r="B12" s="41" t="s">
        <v>31</v>
      </c>
      <c r="C12" s="42" t="s">
        <v>32</v>
      </c>
      <c r="D12" s="43">
        <v>1555.72</v>
      </c>
      <c r="E12" s="44"/>
      <c r="F12" s="44"/>
      <c r="G12" s="44">
        <f t="shared" ref="G12:G79" si="0">+D12-E12+F12</f>
        <v>1555.72</v>
      </c>
      <c r="H12" s="45"/>
      <c r="I12" s="46">
        <v>1555.72</v>
      </c>
      <c r="J12" s="74">
        <v>42247</v>
      </c>
    </row>
    <row r="13" spans="1:10" ht="16.5" x14ac:dyDescent="0.3">
      <c r="A13" s="40">
        <f t="shared" ref="A13:A80" si="1">A12+1</f>
        <v>3</v>
      </c>
      <c r="B13" s="41" t="s">
        <v>33</v>
      </c>
      <c r="C13" s="42" t="s">
        <v>34</v>
      </c>
      <c r="D13" s="43">
        <v>326.69</v>
      </c>
      <c r="E13" s="44"/>
      <c r="F13" s="44"/>
      <c r="G13" s="44">
        <f t="shared" si="0"/>
        <v>326.69</v>
      </c>
      <c r="H13" s="45"/>
      <c r="I13" s="46">
        <v>326.69</v>
      </c>
      <c r="J13" s="73">
        <v>42435</v>
      </c>
    </row>
    <row r="14" spans="1:10" ht="16.5" x14ac:dyDescent="0.3">
      <c r="A14" s="40">
        <f t="shared" si="1"/>
        <v>4</v>
      </c>
      <c r="B14" s="41" t="s">
        <v>35</v>
      </c>
      <c r="C14" s="42" t="s">
        <v>36</v>
      </c>
      <c r="D14" s="43">
        <v>22985.08</v>
      </c>
      <c r="E14" s="44">
        <v>2930791.59</v>
      </c>
      <c r="F14" s="44">
        <v>2994318.73</v>
      </c>
      <c r="G14" s="44">
        <f t="shared" si="0"/>
        <v>86512.220000000205</v>
      </c>
      <c r="H14" s="45">
        <v>86512.220000000205</v>
      </c>
      <c r="I14" s="46">
        <v>0</v>
      </c>
      <c r="J14" s="73">
        <v>42735</v>
      </c>
    </row>
    <row r="15" spans="1:10" ht="33" x14ac:dyDescent="0.3">
      <c r="A15" s="40">
        <f t="shared" si="1"/>
        <v>5</v>
      </c>
      <c r="B15" s="41" t="s">
        <v>37</v>
      </c>
      <c r="C15" s="99" t="s">
        <v>38</v>
      </c>
      <c r="D15" s="43">
        <v>185.75</v>
      </c>
      <c r="E15" s="44"/>
      <c r="F15" s="44"/>
      <c r="G15" s="44">
        <f t="shared" si="0"/>
        <v>185.75</v>
      </c>
      <c r="H15" s="45"/>
      <c r="I15" s="46">
        <v>185.75</v>
      </c>
      <c r="J15" s="73">
        <v>42435</v>
      </c>
    </row>
    <row r="16" spans="1:10" ht="16.5" x14ac:dyDescent="0.3">
      <c r="A16" s="40">
        <f t="shared" si="1"/>
        <v>6</v>
      </c>
      <c r="B16" s="41" t="s">
        <v>39</v>
      </c>
      <c r="C16" s="42" t="s">
        <v>40</v>
      </c>
      <c r="D16" s="43">
        <v>317</v>
      </c>
      <c r="E16" s="44"/>
      <c r="F16" s="44"/>
      <c r="G16" s="44">
        <f t="shared" si="0"/>
        <v>317</v>
      </c>
      <c r="H16" s="45"/>
      <c r="I16" s="46">
        <v>317</v>
      </c>
      <c r="J16" s="73">
        <v>41969</v>
      </c>
    </row>
    <row r="17" spans="1:10" ht="16.5" x14ac:dyDescent="0.3">
      <c r="A17" s="40">
        <f t="shared" si="1"/>
        <v>7</v>
      </c>
      <c r="B17" s="41" t="s">
        <v>41</v>
      </c>
      <c r="C17" s="42" t="s">
        <v>42</v>
      </c>
      <c r="D17" s="43">
        <v>6637.78</v>
      </c>
      <c r="E17" s="44">
        <v>217.45</v>
      </c>
      <c r="F17" s="44">
        <v>60788.5</v>
      </c>
      <c r="G17" s="44">
        <f t="shared" si="0"/>
        <v>67208.83</v>
      </c>
      <c r="H17" s="45">
        <v>60571.05</v>
      </c>
      <c r="I17" s="46">
        <v>6637.78</v>
      </c>
      <c r="J17" s="73">
        <v>42735</v>
      </c>
    </row>
    <row r="18" spans="1:10" ht="16.5" x14ac:dyDescent="0.3">
      <c r="A18" s="40">
        <f t="shared" si="1"/>
        <v>8</v>
      </c>
      <c r="B18" s="41" t="s">
        <v>43</v>
      </c>
      <c r="C18" s="42" t="s">
        <v>44</v>
      </c>
      <c r="D18" s="43">
        <v>5378.99</v>
      </c>
      <c r="E18" s="44"/>
      <c r="F18" s="44"/>
      <c r="G18" s="44">
        <f t="shared" si="0"/>
        <v>5378.99</v>
      </c>
      <c r="H18" s="45"/>
      <c r="I18" s="46">
        <v>5378.99</v>
      </c>
      <c r="J18" s="73">
        <v>42263</v>
      </c>
    </row>
    <row r="19" spans="1:10" ht="16.5" x14ac:dyDescent="0.3">
      <c r="A19" s="40">
        <f t="shared" si="1"/>
        <v>9</v>
      </c>
      <c r="B19" s="41" t="s">
        <v>45</v>
      </c>
      <c r="C19" s="42" t="s">
        <v>46</v>
      </c>
      <c r="D19" s="43">
        <v>252.08</v>
      </c>
      <c r="E19" s="44"/>
      <c r="F19" s="44"/>
      <c r="G19" s="44">
        <f t="shared" si="0"/>
        <v>252.08</v>
      </c>
      <c r="H19" s="45"/>
      <c r="I19" s="46">
        <v>252.08</v>
      </c>
      <c r="J19" s="73">
        <v>42354</v>
      </c>
    </row>
    <row r="20" spans="1:10" ht="16.5" x14ac:dyDescent="0.3">
      <c r="A20" s="40">
        <f t="shared" si="1"/>
        <v>10</v>
      </c>
      <c r="B20" s="41" t="s">
        <v>47</v>
      </c>
      <c r="C20" s="42" t="s">
        <v>48</v>
      </c>
      <c r="D20" s="43">
        <v>10036.34</v>
      </c>
      <c r="E20" s="44"/>
      <c r="F20" s="44"/>
      <c r="G20" s="44">
        <f t="shared" si="0"/>
        <v>10036.34</v>
      </c>
      <c r="H20" s="45"/>
      <c r="I20" s="46">
        <v>10036.34</v>
      </c>
      <c r="J20" s="73">
        <v>42388</v>
      </c>
    </row>
    <row r="21" spans="1:10" ht="16.5" x14ac:dyDescent="0.3">
      <c r="A21" s="40">
        <f t="shared" si="1"/>
        <v>11</v>
      </c>
      <c r="B21" s="41" t="s">
        <v>49</v>
      </c>
      <c r="C21" s="42" t="s">
        <v>50</v>
      </c>
      <c r="D21" s="43">
        <v>2369.36</v>
      </c>
      <c r="E21" s="44"/>
      <c r="F21" s="44"/>
      <c r="G21" s="44">
        <f t="shared" si="0"/>
        <v>2369.36</v>
      </c>
      <c r="H21" s="45"/>
      <c r="I21" s="46">
        <v>2369.36</v>
      </c>
      <c r="J21" s="73">
        <v>42247</v>
      </c>
    </row>
    <row r="22" spans="1:10" ht="16.5" x14ac:dyDescent="0.3">
      <c r="A22" s="40">
        <f t="shared" si="1"/>
        <v>12</v>
      </c>
      <c r="B22" s="41" t="s">
        <v>51</v>
      </c>
      <c r="C22" s="42" t="s">
        <v>52</v>
      </c>
      <c r="D22" s="43">
        <v>500</v>
      </c>
      <c r="E22" s="44"/>
      <c r="F22" s="44"/>
      <c r="G22" s="44">
        <f t="shared" si="0"/>
        <v>500</v>
      </c>
      <c r="H22" s="45"/>
      <c r="I22" s="46">
        <v>500</v>
      </c>
      <c r="J22" s="73">
        <v>42247</v>
      </c>
    </row>
    <row r="23" spans="1:10" ht="16.5" x14ac:dyDescent="0.3">
      <c r="A23" s="40">
        <f t="shared" si="1"/>
        <v>13</v>
      </c>
      <c r="B23" s="41" t="s">
        <v>53</v>
      </c>
      <c r="C23" s="42" t="s">
        <v>54</v>
      </c>
      <c r="D23" s="43">
        <v>758.22</v>
      </c>
      <c r="E23" s="44"/>
      <c r="F23" s="44"/>
      <c r="G23" s="44">
        <f t="shared" si="0"/>
        <v>758.22</v>
      </c>
      <c r="H23" s="45"/>
      <c r="I23" s="46">
        <v>758.22</v>
      </c>
      <c r="J23" s="73">
        <v>42247</v>
      </c>
    </row>
    <row r="24" spans="1:10" ht="16.5" x14ac:dyDescent="0.3">
      <c r="A24" s="40">
        <f t="shared" si="1"/>
        <v>14</v>
      </c>
      <c r="B24" s="41" t="s">
        <v>55</v>
      </c>
      <c r="C24" s="42" t="s">
        <v>56</v>
      </c>
      <c r="D24" s="43">
        <v>57</v>
      </c>
      <c r="E24" s="44"/>
      <c r="F24" s="44"/>
      <c r="G24" s="44">
        <f t="shared" si="0"/>
        <v>57</v>
      </c>
      <c r="H24" s="45"/>
      <c r="I24" s="46">
        <v>57</v>
      </c>
      <c r="J24" s="73">
        <v>42475</v>
      </c>
    </row>
    <row r="25" spans="1:10" ht="16.5" x14ac:dyDescent="0.3">
      <c r="A25" s="40">
        <f t="shared" si="1"/>
        <v>15</v>
      </c>
      <c r="B25" s="41" t="s">
        <v>57</v>
      </c>
      <c r="C25" s="42" t="s">
        <v>58</v>
      </c>
      <c r="D25" s="43">
        <v>18545.97</v>
      </c>
      <c r="E25" s="44">
        <v>19000</v>
      </c>
      <c r="F25" s="44">
        <v>34615</v>
      </c>
      <c r="G25" s="44">
        <f t="shared" si="0"/>
        <v>34160.97</v>
      </c>
      <c r="H25" s="45">
        <v>15811</v>
      </c>
      <c r="I25" s="46">
        <v>18349.97</v>
      </c>
      <c r="J25" s="73">
        <v>42735</v>
      </c>
    </row>
    <row r="26" spans="1:10" ht="16.5" x14ac:dyDescent="0.3">
      <c r="A26" s="40">
        <f t="shared" si="1"/>
        <v>16</v>
      </c>
      <c r="B26" s="41" t="s">
        <v>59</v>
      </c>
      <c r="C26" s="42" t="s">
        <v>60</v>
      </c>
      <c r="D26" s="43">
        <v>513</v>
      </c>
      <c r="E26" s="44"/>
      <c r="F26" s="44"/>
      <c r="G26" s="44">
        <f t="shared" si="0"/>
        <v>513</v>
      </c>
      <c r="H26" s="45"/>
      <c r="I26" s="46">
        <v>513</v>
      </c>
      <c r="J26" s="73">
        <v>42190</v>
      </c>
    </row>
    <row r="27" spans="1:10" ht="16.5" x14ac:dyDescent="0.3">
      <c r="A27" s="40">
        <f t="shared" si="1"/>
        <v>17</v>
      </c>
      <c r="B27" s="41" t="s">
        <v>61</v>
      </c>
      <c r="C27" s="42" t="s">
        <v>62</v>
      </c>
      <c r="D27" s="43">
        <v>9545.23</v>
      </c>
      <c r="E27" s="44"/>
      <c r="F27" s="44"/>
      <c r="G27" s="44">
        <f t="shared" si="0"/>
        <v>9545.23</v>
      </c>
      <c r="H27" s="45"/>
      <c r="I27" s="46">
        <v>9545.23</v>
      </c>
      <c r="J27" s="73">
        <v>42247</v>
      </c>
    </row>
    <row r="28" spans="1:10" ht="16.5" x14ac:dyDescent="0.3">
      <c r="A28" s="40">
        <f t="shared" si="1"/>
        <v>18</v>
      </c>
      <c r="B28" s="41" t="s">
        <v>63</v>
      </c>
      <c r="C28" s="42" t="s">
        <v>64</v>
      </c>
      <c r="D28" s="43">
        <v>2586.4</v>
      </c>
      <c r="E28" s="44"/>
      <c r="F28" s="44"/>
      <c r="G28" s="44">
        <f t="shared" si="0"/>
        <v>2586.4</v>
      </c>
      <c r="H28" s="45"/>
      <c r="I28" s="46">
        <v>2586.4</v>
      </c>
      <c r="J28" s="73">
        <v>42011</v>
      </c>
    </row>
    <row r="29" spans="1:10" ht="16.5" x14ac:dyDescent="0.3">
      <c r="A29" s="40">
        <f t="shared" si="1"/>
        <v>19</v>
      </c>
      <c r="B29" s="41" t="s">
        <v>65</v>
      </c>
      <c r="C29" s="42" t="s">
        <v>66</v>
      </c>
      <c r="D29" s="43">
        <v>7607.09</v>
      </c>
      <c r="E29" s="44"/>
      <c r="F29" s="44"/>
      <c r="G29" s="44">
        <f t="shared" si="0"/>
        <v>7607.09</v>
      </c>
      <c r="H29" s="45"/>
      <c r="I29" s="46">
        <v>7607.09</v>
      </c>
      <c r="J29" s="73">
        <v>42382</v>
      </c>
    </row>
    <row r="30" spans="1:10" ht="16.5" x14ac:dyDescent="0.3">
      <c r="A30" s="40">
        <f t="shared" si="1"/>
        <v>20</v>
      </c>
      <c r="B30" s="41" t="s">
        <v>67</v>
      </c>
      <c r="C30" s="42" t="s">
        <v>68</v>
      </c>
      <c r="D30" s="43">
        <v>362</v>
      </c>
      <c r="E30" s="44"/>
      <c r="F30" s="44"/>
      <c r="G30" s="44">
        <f t="shared" si="0"/>
        <v>362</v>
      </c>
      <c r="H30" s="45"/>
      <c r="I30" s="46">
        <v>362</v>
      </c>
      <c r="J30" s="73">
        <v>42122</v>
      </c>
    </row>
    <row r="31" spans="1:10" ht="16.5" x14ac:dyDescent="0.3">
      <c r="A31" s="40">
        <f t="shared" si="1"/>
        <v>21</v>
      </c>
      <c r="B31" s="41" t="s">
        <v>69</v>
      </c>
      <c r="C31" s="42" t="s">
        <v>70</v>
      </c>
      <c r="D31" s="43">
        <v>5556.84</v>
      </c>
      <c r="E31" s="44"/>
      <c r="F31" s="44"/>
      <c r="G31" s="44">
        <f t="shared" si="0"/>
        <v>5556.84</v>
      </c>
      <c r="H31" s="45"/>
      <c r="I31" s="46">
        <v>5556.84</v>
      </c>
      <c r="J31" s="73">
        <v>42424</v>
      </c>
    </row>
    <row r="32" spans="1:10" ht="16.5" x14ac:dyDescent="0.3">
      <c r="A32" s="40">
        <f t="shared" si="1"/>
        <v>22</v>
      </c>
      <c r="B32" s="41" t="s">
        <v>71</v>
      </c>
      <c r="C32" s="42" t="s">
        <v>72</v>
      </c>
      <c r="D32" s="43">
        <v>1430.19</v>
      </c>
      <c r="E32" s="44"/>
      <c r="F32" s="44"/>
      <c r="G32" s="44">
        <f t="shared" si="0"/>
        <v>1430.19</v>
      </c>
      <c r="H32" s="45"/>
      <c r="I32" s="46">
        <v>1430.19</v>
      </c>
      <c r="J32" s="73">
        <v>42058</v>
      </c>
    </row>
    <row r="33" spans="1:10" ht="16.5" x14ac:dyDescent="0.3">
      <c r="A33" s="40">
        <f t="shared" si="1"/>
        <v>23</v>
      </c>
      <c r="B33" s="41" t="s">
        <v>73</v>
      </c>
      <c r="C33" s="42" t="s">
        <v>74</v>
      </c>
      <c r="D33" s="43">
        <v>165</v>
      </c>
      <c r="E33" s="44"/>
      <c r="F33" s="44"/>
      <c r="G33" s="44">
        <f t="shared" si="0"/>
        <v>165</v>
      </c>
      <c r="H33" s="45"/>
      <c r="I33" s="46">
        <v>165</v>
      </c>
      <c r="J33" s="73">
        <v>41768</v>
      </c>
    </row>
    <row r="34" spans="1:10" ht="16.5" x14ac:dyDescent="0.3">
      <c r="A34" s="40">
        <f t="shared" si="1"/>
        <v>24</v>
      </c>
      <c r="B34" s="41" t="s">
        <v>75</v>
      </c>
      <c r="C34" s="42" t="s">
        <v>76</v>
      </c>
      <c r="D34" s="43">
        <v>111511.72</v>
      </c>
      <c r="E34" s="44">
        <v>1092.97</v>
      </c>
      <c r="F34" s="44"/>
      <c r="G34" s="44">
        <f t="shared" si="0"/>
        <v>110418.75</v>
      </c>
      <c r="H34" s="45"/>
      <c r="I34" s="46">
        <v>110418.75</v>
      </c>
      <c r="J34" s="73">
        <v>42735</v>
      </c>
    </row>
    <row r="35" spans="1:10" ht="16.5" x14ac:dyDescent="0.3">
      <c r="A35" s="40">
        <f t="shared" si="1"/>
        <v>25</v>
      </c>
      <c r="B35" s="41" t="s">
        <v>77</v>
      </c>
      <c r="C35" s="42" t="s">
        <v>78</v>
      </c>
      <c r="D35" s="43">
        <v>9.3800000000000008</v>
      </c>
      <c r="E35" s="44"/>
      <c r="F35" s="44"/>
      <c r="G35" s="44">
        <f t="shared" si="0"/>
        <v>9.3800000000000008</v>
      </c>
      <c r="H35" s="45"/>
      <c r="I35" s="46">
        <v>9.3800000000000008</v>
      </c>
      <c r="J35" s="73">
        <v>42543</v>
      </c>
    </row>
    <row r="36" spans="1:10" ht="16.5" x14ac:dyDescent="0.3">
      <c r="A36" s="40">
        <f t="shared" si="1"/>
        <v>26</v>
      </c>
      <c r="B36" s="41" t="s">
        <v>79</v>
      </c>
      <c r="C36" s="42" t="s">
        <v>80</v>
      </c>
      <c r="D36" s="43">
        <v>94.23</v>
      </c>
      <c r="E36" s="44">
        <v>76202.559999999998</v>
      </c>
      <c r="F36" s="44">
        <v>96915.45</v>
      </c>
      <c r="G36" s="44">
        <f t="shared" si="0"/>
        <v>20807.119999999995</v>
      </c>
      <c r="H36" s="45">
        <v>20807.12</v>
      </c>
      <c r="I36" s="46"/>
      <c r="J36" s="73">
        <v>42735</v>
      </c>
    </row>
    <row r="37" spans="1:10" ht="16.5" x14ac:dyDescent="0.3">
      <c r="A37" s="40">
        <f t="shared" si="1"/>
        <v>27</v>
      </c>
      <c r="B37" s="41" t="s">
        <v>81</v>
      </c>
      <c r="C37" s="42" t="s">
        <v>50</v>
      </c>
      <c r="D37" s="43">
        <v>500</v>
      </c>
      <c r="E37" s="44"/>
      <c r="F37" s="44"/>
      <c r="G37" s="44">
        <f t="shared" si="0"/>
        <v>500</v>
      </c>
      <c r="H37" s="45"/>
      <c r="I37" s="46">
        <v>500</v>
      </c>
      <c r="J37" s="73">
        <v>41997</v>
      </c>
    </row>
    <row r="38" spans="1:10" ht="16.5" x14ac:dyDescent="0.3">
      <c r="A38" s="40">
        <f t="shared" si="1"/>
        <v>28</v>
      </c>
      <c r="B38" s="41" t="s">
        <v>82</v>
      </c>
      <c r="C38" s="42" t="s">
        <v>83</v>
      </c>
      <c r="D38" s="43">
        <v>127.89</v>
      </c>
      <c r="E38" s="44"/>
      <c r="F38" s="44"/>
      <c r="G38" s="44">
        <f t="shared" si="0"/>
        <v>127.89</v>
      </c>
      <c r="H38" s="45"/>
      <c r="I38" s="46">
        <v>127.89</v>
      </c>
      <c r="J38" s="73">
        <v>42247</v>
      </c>
    </row>
    <row r="39" spans="1:10" ht="16.5" x14ac:dyDescent="0.3">
      <c r="A39" s="40"/>
      <c r="B39" s="162" t="s">
        <v>367</v>
      </c>
      <c r="C39" s="163"/>
      <c r="D39" s="107">
        <f t="shared" ref="D39:I39" si="2">SUM(D11:D38)</f>
        <v>349311.99</v>
      </c>
      <c r="E39" s="107">
        <f t="shared" si="2"/>
        <v>3250448.4000000004</v>
      </c>
      <c r="F39" s="107">
        <f t="shared" si="2"/>
        <v>3414759.68</v>
      </c>
      <c r="G39" s="107">
        <f t="shared" si="2"/>
        <v>513623.27000000031</v>
      </c>
      <c r="H39" s="107">
        <f t="shared" si="2"/>
        <v>321039.70000000019</v>
      </c>
      <c r="I39" s="107">
        <f t="shared" si="2"/>
        <v>192583.57</v>
      </c>
      <c r="J39" s="73"/>
    </row>
    <row r="40" spans="1:10" ht="16.5" x14ac:dyDescent="0.3">
      <c r="A40" s="40"/>
      <c r="B40" s="162" t="s">
        <v>368</v>
      </c>
      <c r="C40" s="163"/>
      <c r="D40" s="107">
        <f t="shared" ref="D40:I40" si="3">D39</f>
        <v>349311.99</v>
      </c>
      <c r="E40" s="107">
        <f t="shared" si="3"/>
        <v>3250448.4000000004</v>
      </c>
      <c r="F40" s="107">
        <f t="shared" si="3"/>
        <v>3414759.68</v>
      </c>
      <c r="G40" s="107">
        <f t="shared" si="3"/>
        <v>513623.27000000031</v>
      </c>
      <c r="H40" s="107">
        <f t="shared" si="3"/>
        <v>321039.70000000019</v>
      </c>
      <c r="I40" s="107">
        <f t="shared" si="3"/>
        <v>192583.57</v>
      </c>
      <c r="J40" s="73"/>
    </row>
    <row r="41" spans="1:10" ht="16.5" x14ac:dyDescent="0.3">
      <c r="A41" s="40">
        <f>A38+1</f>
        <v>29</v>
      </c>
      <c r="B41" s="41" t="s">
        <v>84</v>
      </c>
      <c r="C41" s="42" t="s">
        <v>85</v>
      </c>
      <c r="D41" s="43">
        <v>500.07</v>
      </c>
      <c r="E41" s="44"/>
      <c r="F41" s="44"/>
      <c r="G41" s="44">
        <f t="shared" si="0"/>
        <v>500.07</v>
      </c>
      <c r="H41" s="45"/>
      <c r="I41" s="46">
        <v>500.07</v>
      </c>
      <c r="J41" s="73">
        <v>42247</v>
      </c>
    </row>
    <row r="42" spans="1:10" ht="16.5" x14ac:dyDescent="0.3">
      <c r="A42" s="40">
        <f t="shared" si="1"/>
        <v>30</v>
      </c>
      <c r="B42" s="41" t="s">
        <v>86</v>
      </c>
      <c r="C42" s="42" t="s">
        <v>87</v>
      </c>
      <c r="D42" s="43">
        <v>563</v>
      </c>
      <c r="E42" s="44"/>
      <c r="F42" s="44"/>
      <c r="G42" s="44">
        <f t="shared" si="0"/>
        <v>563</v>
      </c>
      <c r="H42" s="45"/>
      <c r="I42" s="46">
        <v>563</v>
      </c>
      <c r="J42" s="73">
        <v>42545</v>
      </c>
    </row>
    <row r="43" spans="1:10" ht="16.5" x14ac:dyDescent="0.3">
      <c r="A43" s="40">
        <f t="shared" si="1"/>
        <v>31</v>
      </c>
      <c r="B43" s="41" t="s">
        <v>88</v>
      </c>
      <c r="C43" s="42" t="s">
        <v>89</v>
      </c>
      <c r="D43" s="43">
        <v>1892.47</v>
      </c>
      <c r="E43" s="44"/>
      <c r="F43" s="44"/>
      <c r="G43" s="44">
        <f t="shared" si="0"/>
        <v>1892.47</v>
      </c>
      <c r="H43" s="45"/>
      <c r="I43" s="46">
        <v>1892.47</v>
      </c>
      <c r="J43" s="73">
        <v>42247</v>
      </c>
    </row>
    <row r="44" spans="1:10" ht="16.5" x14ac:dyDescent="0.3">
      <c r="A44" s="40">
        <f t="shared" si="1"/>
        <v>32</v>
      </c>
      <c r="B44" s="41" t="s">
        <v>90</v>
      </c>
      <c r="C44" s="42" t="s">
        <v>91</v>
      </c>
      <c r="D44" s="43">
        <v>89009.94</v>
      </c>
      <c r="E44" s="44">
        <v>569715.48</v>
      </c>
      <c r="F44" s="44">
        <v>504189.66</v>
      </c>
      <c r="G44" s="44">
        <f t="shared" si="0"/>
        <v>23484.119999999995</v>
      </c>
      <c r="H44" s="45">
        <v>23484.12</v>
      </c>
      <c r="I44" s="46"/>
      <c r="J44" s="73">
        <v>42735</v>
      </c>
    </row>
    <row r="45" spans="1:10" ht="16.5" x14ac:dyDescent="0.3">
      <c r="A45" s="40">
        <f t="shared" si="1"/>
        <v>33</v>
      </c>
      <c r="B45" s="41" t="s">
        <v>92</v>
      </c>
      <c r="C45" s="42" t="s">
        <v>93</v>
      </c>
      <c r="D45" s="43">
        <v>3110.21</v>
      </c>
      <c r="E45" s="44"/>
      <c r="F45" s="44"/>
      <c r="G45" s="44">
        <f t="shared" si="0"/>
        <v>3110.21</v>
      </c>
      <c r="H45" s="45"/>
      <c r="I45" s="46">
        <v>3110.21</v>
      </c>
      <c r="J45" s="73">
        <v>42181</v>
      </c>
    </row>
    <row r="46" spans="1:10" ht="16.5" x14ac:dyDescent="0.3">
      <c r="A46" s="40">
        <f t="shared" si="1"/>
        <v>34</v>
      </c>
      <c r="B46" s="41" t="s">
        <v>94</v>
      </c>
      <c r="C46" s="42" t="s">
        <v>95</v>
      </c>
      <c r="D46" s="44">
        <v>17212.580000000002</v>
      </c>
      <c r="E46" s="44">
        <v>79733.7</v>
      </c>
      <c r="F46" s="44">
        <v>72465.649999999994</v>
      </c>
      <c r="G46" s="76">
        <f t="shared" si="0"/>
        <v>9944.5299999999988</v>
      </c>
      <c r="H46" s="45">
        <v>7956.9699999999993</v>
      </c>
      <c r="I46" s="46">
        <v>1987.56</v>
      </c>
      <c r="J46" s="73">
        <v>42735</v>
      </c>
    </row>
    <row r="47" spans="1:10" ht="16.5" x14ac:dyDescent="0.3">
      <c r="A47" s="40">
        <f t="shared" si="1"/>
        <v>35</v>
      </c>
      <c r="B47" s="41" t="s">
        <v>96</v>
      </c>
      <c r="C47" s="42" t="s">
        <v>97</v>
      </c>
      <c r="D47" s="44">
        <v>11300.85</v>
      </c>
      <c r="E47" s="44"/>
      <c r="F47" s="44"/>
      <c r="G47" s="44">
        <f t="shared" si="0"/>
        <v>11300.85</v>
      </c>
      <c r="H47" s="45"/>
      <c r="I47" s="46">
        <v>11300.85</v>
      </c>
      <c r="J47" s="73">
        <v>42247</v>
      </c>
    </row>
    <row r="48" spans="1:10" ht="16.5" x14ac:dyDescent="0.3">
      <c r="A48" s="40">
        <f t="shared" si="1"/>
        <v>36</v>
      </c>
      <c r="B48" s="41" t="s">
        <v>98</v>
      </c>
      <c r="C48" s="42" t="s">
        <v>99</v>
      </c>
      <c r="D48" s="44">
        <v>2101.98</v>
      </c>
      <c r="E48" s="44"/>
      <c r="F48" s="44"/>
      <c r="G48" s="44">
        <f t="shared" si="0"/>
        <v>2101.98</v>
      </c>
      <c r="H48" s="45"/>
      <c r="I48" s="46">
        <v>2101.98</v>
      </c>
      <c r="J48" s="73">
        <v>42331</v>
      </c>
    </row>
    <row r="49" spans="1:10" ht="16.5" x14ac:dyDescent="0.3">
      <c r="A49" s="40">
        <f t="shared" si="1"/>
        <v>37</v>
      </c>
      <c r="B49" s="41" t="s">
        <v>100</v>
      </c>
      <c r="C49" s="42" t="s">
        <v>101</v>
      </c>
      <c r="D49" s="44">
        <v>2482.1799999999998</v>
      </c>
      <c r="E49" s="44">
        <v>129662.62</v>
      </c>
      <c r="F49" s="44">
        <v>129526.71</v>
      </c>
      <c r="G49" s="44">
        <f t="shared" si="0"/>
        <v>2346.2700000000041</v>
      </c>
      <c r="H49" s="45">
        <v>2346.27</v>
      </c>
      <c r="I49" s="46"/>
      <c r="J49" s="73">
        <v>42735</v>
      </c>
    </row>
    <row r="50" spans="1:10" ht="16.5" x14ac:dyDescent="0.3">
      <c r="A50" s="40">
        <f t="shared" si="1"/>
        <v>38</v>
      </c>
      <c r="B50" s="41" t="s">
        <v>102</v>
      </c>
      <c r="C50" s="42" t="s">
        <v>103</v>
      </c>
      <c r="D50" s="44">
        <v>22662.66</v>
      </c>
      <c r="E50" s="44"/>
      <c r="F50" s="44"/>
      <c r="G50" s="44">
        <f t="shared" si="0"/>
        <v>22662.66</v>
      </c>
      <c r="H50" s="45"/>
      <c r="I50" s="46">
        <v>22662.66</v>
      </c>
      <c r="J50" s="73">
        <v>42247</v>
      </c>
    </row>
    <row r="51" spans="1:10" ht="16.5" x14ac:dyDescent="0.3">
      <c r="A51" s="40">
        <f t="shared" si="1"/>
        <v>39</v>
      </c>
      <c r="B51" s="41" t="s">
        <v>104</v>
      </c>
      <c r="C51" s="42" t="s">
        <v>105</v>
      </c>
      <c r="D51" s="44">
        <v>500.71</v>
      </c>
      <c r="E51" s="44"/>
      <c r="F51" s="44"/>
      <c r="G51" s="44">
        <f t="shared" si="0"/>
        <v>500.71</v>
      </c>
      <c r="H51" s="45"/>
      <c r="I51" s="46">
        <v>500.71</v>
      </c>
      <c r="J51" s="73">
        <v>42331</v>
      </c>
    </row>
    <row r="52" spans="1:10" ht="16.5" x14ac:dyDescent="0.3">
      <c r="A52" s="40">
        <f t="shared" si="1"/>
        <v>40</v>
      </c>
      <c r="B52" s="41" t="s">
        <v>106</v>
      </c>
      <c r="C52" s="42" t="s">
        <v>107</v>
      </c>
      <c r="D52" s="44">
        <v>7.39</v>
      </c>
      <c r="E52" s="44"/>
      <c r="F52" s="44"/>
      <c r="G52" s="44">
        <f t="shared" si="0"/>
        <v>7.39</v>
      </c>
      <c r="H52" s="45"/>
      <c r="I52" s="46">
        <v>7.39</v>
      </c>
      <c r="J52" s="73">
        <v>42508</v>
      </c>
    </row>
    <row r="53" spans="1:10" ht="16.5" x14ac:dyDescent="0.3">
      <c r="A53" s="40">
        <f t="shared" si="1"/>
        <v>41</v>
      </c>
      <c r="B53" s="41" t="s">
        <v>108</v>
      </c>
      <c r="C53" s="42" t="s">
        <v>109</v>
      </c>
      <c r="D53" s="44">
        <v>299.61</v>
      </c>
      <c r="E53" s="44"/>
      <c r="F53" s="44"/>
      <c r="G53" s="44">
        <f t="shared" si="0"/>
        <v>299.61</v>
      </c>
      <c r="H53" s="45"/>
      <c r="I53" s="46">
        <v>299.61</v>
      </c>
      <c r="J53" s="73">
        <v>41731</v>
      </c>
    </row>
    <row r="54" spans="1:10" ht="16.5" x14ac:dyDescent="0.3">
      <c r="A54" s="40">
        <f t="shared" si="1"/>
        <v>42</v>
      </c>
      <c r="B54" s="41" t="s">
        <v>110</v>
      </c>
      <c r="C54" s="42" t="s">
        <v>111</v>
      </c>
      <c r="D54" s="44">
        <v>3135.8</v>
      </c>
      <c r="E54" s="44"/>
      <c r="F54" s="44"/>
      <c r="G54" s="44">
        <f t="shared" si="0"/>
        <v>3135.8</v>
      </c>
      <c r="H54" s="45"/>
      <c r="I54" s="46">
        <v>3135.8</v>
      </c>
      <c r="J54" s="73">
        <v>42486</v>
      </c>
    </row>
    <row r="55" spans="1:10" ht="16.5" x14ac:dyDescent="0.3">
      <c r="A55" s="40">
        <f t="shared" si="1"/>
        <v>43</v>
      </c>
      <c r="B55" s="41" t="s">
        <v>112</v>
      </c>
      <c r="C55" s="42" t="s">
        <v>113</v>
      </c>
      <c r="D55" s="44">
        <v>1347.03</v>
      </c>
      <c r="E55" s="44"/>
      <c r="F55" s="44"/>
      <c r="G55" s="44">
        <f t="shared" si="0"/>
        <v>1347.03</v>
      </c>
      <c r="H55" s="45"/>
      <c r="I55" s="46">
        <v>1347.03</v>
      </c>
      <c r="J55" s="73">
        <v>41477</v>
      </c>
    </row>
    <row r="56" spans="1:10" ht="16.5" x14ac:dyDescent="0.3">
      <c r="A56" s="40">
        <f t="shared" si="1"/>
        <v>44</v>
      </c>
      <c r="B56" s="41" t="s">
        <v>114</v>
      </c>
      <c r="C56" s="42" t="s">
        <v>115</v>
      </c>
      <c r="D56" s="44">
        <v>55917.66</v>
      </c>
      <c r="E56" s="44"/>
      <c r="F56" s="44">
        <v>97189</v>
      </c>
      <c r="G56" s="76">
        <f t="shared" si="0"/>
        <v>153106.66</v>
      </c>
      <c r="H56" s="45">
        <v>97189</v>
      </c>
      <c r="I56" s="46">
        <v>55917.66</v>
      </c>
      <c r="J56" s="73">
        <v>42735</v>
      </c>
    </row>
    <row r="57" spans="1:10" ht="16.5" x14ac:dyDescent="0.3">
      <c r="A57" s="40">
        <f t="shared" si="1"/>
        <v>45</v>
      </c>
      <c r="B57" s="41" t="s">
        <v>116</v>
      </c>
      <c r="C57" s="42" t="s">
        <v>117</v>
      </c>
      <c r="D57" s="44">
        <v>118.44</v>
      </c>
      <c r="E57" s="44"/>
      <c r="F57" s="44"/>
      <c r="G57" s="44">
        <f t="shared" si="0"/>
        <v>118.44</v>
      </c>
      <c r="H57" s="45"/>
      <c r="I57" s="46">
        <v>118.44</v>
      </c>
      <c r="J57" s="73">
        <v>42247</v>
      </c>
    </row>
    <row r="58" spans="1:10" ht="16.5" x14ac:dyDescent="0.3">
      <c r="A58" s="40">
        <f t="shared" si="1"/>
        <v>46</v>
      </c>
      <c r="B58" s="41" t="s">
        <v>118</v>
      </c>
      <c r="C58" s="42" t="s">
        <v>119</v>
      </c>
      <c r="D58" s="44">
        <v>1306.94</v>
      </c>
      <c r="E58" s="44"/>
      <c r="F58" s="44"/>
      <c r="G58" s="44">
        <f t="shared" si="0"/>
        <v>1306.94</v>
      </c>
      <c r="H58" s="45"/>
      <c r="I58" s="46">
        <v>1306.94</v>
      </c>
      <c r="J58" s="73">
        <v>42247</v>
      </c>
    </row>
    <row r="59" spans="1:10" ht="16.5" x14ac:dyDescent="0.3">
      <c r="A59" s="40">
        <f t="shared" si="1"/>
        <v>47</v>
      </c>
      <c r="B59" s="41" t="s">
        <v>120</v>
      </c>
      <c r="C59" s="42" t="s">
        <v>121</v>
      </c>
      <c r="D59" s="44">
        <v>7055.5</v>
      </c>
      <c r="E59" s="44"/>
      <c r="F59" s="44"/>
      <c r="G59" s="44">
        <f t="shared" si="0"/>
        <v>7055.5</v>
      </c>
      <c r="H59" s="45"/>
      <c r="I59" s="46">
        <v>7055.5</v>
      </c>
      <c r="J59" s="73">
        <v>42222</v>
      </c>
    </row>
    <row r="60" spans="1:10" ht="16.5" x14ac:dyDescent="0.3">
      <c r="A60" s="40">
        <f t="shared" si="1"/>
        <v>48</v>
      </c>
      <c r="B60" s="41" t="s">
        <v>122</v>
      </c>
      <c r="C60" s="42" t="s">
        <v>123</v>
      </c>
      <c r="D60" s="44">
        <v>461.08</v>
      </c>
      <c r="E60" s="44"/>
      <c r="F60" s="44"/>
      <c r="G60" s="44">
        <f t="shared" si="0"/>
        <v>461.08</v>
      </c>
      <c r="H60" s="45"/>
      <c r="I60" s="46">
        <v>461.08</v>
      </c>
      <c r="J60" s="73">
        <v>42103</v>
      </c>
    </row>
    <row r="61" spans="1:10" ht="16.5" x14ac:dyDescent="0.3">
      <c r="A61" s="40">
        <f t="shared" si="1"/>
        <v>49</v>
      </c>
      <c r="B61" s="41" t="s">
        <v>124</v>
      </c>
      <c r="C61" s="42" t="s">
        <v>125</v>
      </c>
      <c r="D61" s="43">
        <v>279.12</v>
      </c>
      <c r="E61" s="44"/>
      <c r="F61" s="44"/>
      <c r="G61" s="44">
        <f t="shared" si="0"/>
        <v>279.12</v>
      </c>
      <c r="H61" s="45"/>
      <c r="I61" s="46">
        <v>279.12</v>
      </c>
      <c r="J61" s="73">
        <v>42247</v>
      </c>
    </row>
    <row r="62" spans="1:10" ht="16.5" x14ac:dyDescent="0.3">
      <c r="A62" s="40">
        <f t="shared" si="1"/>
        <v>50</v>
      </c>
      <c r="B62" s="41" t="s">
        <v>126</v>
      </c>
      <c r="C62" s="42" t="s">
        <v>127</v>
      </c>
      <c r="D62" s="43">
        <v>1000.86</v>
      </c>
      <c r="E62" s="44"/>
      <c r="F62" s="44"/>
      <c r="G62" s="44">
        <f t="shared" si="0"/>
        <v>1000.86</v>
      </c>
      <c r="H62" s="45"/>
      <c r="I62" s="46">
        <v>1000.86</v>
      </c>
      <c r="J62" s="73">
        <v>42331</v>
      </c>
    </row>
    <row r="63" spans="1:10" ht="16.5" x14ac:dyDescent="0.3">
      <c r="A63" s="40">
        <f t="shared" si="1"/>
        <v>51</v>
      </c>
      <c r="B63" s="41" t="s">
        <v>128</v>
      </c>
      <c r="C63" s="42" t="s">
        <v>129</v>
      </c>
      <c r="D63" s="43">
        <v>8190.67</v>
      </c>
      <c r="E63" s="44"/>
      <c r="F63" s="44"/>
      <c r="G63" s="44">
        <f t="shared" si="0"/>
        <v>8190.67</v>
      </c>
      <c r="H63" s="45"/>
      <c r="I63" s="46">
        <v>8190.67</v>
      </c>
      <c r="J63" s="73">
        <v>42549</v>
      </c>
    </row>
    <row r="64" spans="1:10" ht="16.5" x14ac:dyDescent="0.3">
      <c r="A64" s="40">
        <f t="shared" si="1"/>
        <v>52</v>
      </c>
      <c r="B64" s="41" t="s">
        <v>130</v>
      </c>
      <c r="C64" s="42" t="s">
        <v>131</v>
      </c>
      <c r="D64" s="43">
        <v>10.69</v>
      </c>
      <c r="E64" s="44"/>
      <c r="F64" s="44"/>
      <c r="G64" s="44">
        <f t="shared" si="0"/>
        <v>10.69</v>
      </c>
      <c r="H64" s="45"/>
      <c r="I64" s="46">
        <v>10.69</v>
      </c>
      <c r="J64" s="73">
        <v>42190</v>
      </c>
    </row>
    <row r="65" spans="1:10" ht="16.5" x14ac:dyDescent="0.3">
      <c r="A65" s="40">
        <f t="shared" si="1"/>
        <v>53</v>
      </c>
      <c r="B65" s="41" t="s">
        <v>132</v>
      </c>
      <c r="C65" s="42" t="s">
        <v>133</v>
      </c>
      <c r="D65" s="43">
        <v>2602.41</v>
      </c>
      <c r="E65" s="44">
        <v>223254.3</v>
      </c>
      <c r="F65" s="44">
        <v>230299.31</v>
      </c>
      <c r="G65" s="44">
        <f t="shared" si="0"/>
        <v>9647.4200000000128</v>
      </c>
      <c r="H65" s="45">
        <v>7045.010000000013</v>
      </c>
      <c r="I65" s="46">
        <v>2602.41</v>
      </c>
      <c r="J65" s="73">
        <v>42735</v>
      </c>
    </row>
    <row r="66" spans="1:10" ht="16.5" x14ac:dyDescent="0.3">
      <c r="A66" s="40">
        <f t="shared" si="1"/>
        <v>54</v>
      </c>
      <c r="B66" s="41" t="s">
        <v>134</v>
      </c>
      <c r="C66" s="42" t="s">
        <v>135</v>
      </c>
      <c r="D66" s="43">
        <v>11946.63</v>
      </c>
      <c r="E66" s="44">
        <v>9412.92</v>
      </c>
      <c r="F66" s="44"/>
      <c r="G66" s="44">
        <f t="shared" si="0"/>
        <v>2533.7099999999991</v>
      </c>
      <c r="H66" s="45"/>
      <c r="I66" s="46">
        <v>2533.71</v>
      </c>
      <c r="J66" s="73">
        <v>42735</v>
      </c>
    </row>
    <row r="67" spans="1:10" ht="16.5" x14ac:dyDescent="0.3">
      <c r="A67" s="40">
        <f t="shared" si="1"/>
        <v>55</v>
      </c>
      <c r="B67" s="41" t="s">
        <v>136</v>
      </c>
      <c r="C67" s="42" t="s">
        <v>137</v>
      </c>
      <c r="D67" s="43">
        <v>857</v>
      </c>
      <c r="E67" s="44"/>
      <c r="F67" s="44"/>
      <c r="G67" s="44">
        <f t="shared" si="0"/>
        <v>857</v>
      </c>
      <c r="H67" s="45"/>
      <c r="I67" s="46">
        <v>857</v>
      </c>
      <c r="J67" s="73">
        <v>42247</v>
      </c>
    </row>
    <row r="68" spans="1:10" ht="16.5" x14ac:dyDescent="0.3">
      <c r="A68" s="40">
        <f t="shared" si="1"/>
        <v>56</v>
      </c>
      <c r="B68" s="41" t="s">
        <v>138</v>
      </c>
      <c r="C68" s="42" t="s">
        <v>139</v>
      </c>
      <c r="D68" s="43">
        <v>4168.2700000000004</v>
      </c>
      <c r="E68" s="44"/>
      <c r="F68" s="44"/>
      <c r="G68" s="44">
        <f t="shared" si="0"/>
        <v>4168.2700000000004</v>
      </c>
      <c r="H68" s="45"/>
      <c r="I68" s="46">
        <v>4168.2700000000004</v>
      </c>
      <c r="J68" s="73">
        <v>42247</v>
      </c>
    </row>
    <row r="69" spans="1:10" ht="16.5" x14ac:dyDescent="0.3">
      <c r="A69" s="40">
        <f t="shared" si="1"/>
        <v>57</v>
      </c>
      <c r="B69" s="41" t="s">
        <v>140</v>
      </c>
      <c r="C69" s="42" t="s">
        <v>141</v>
      </c>
      <c r="D69" s="43">
        <v>22461.599999999999</v>
      </c>
      <c r="E69" s="44">
        <v>35680.550000000003</v>
      </c>
      <c r="F69" s="44">
        <v>14754</v>
      </c>
      <c r="G69" s="44">
        <f t="shared" si="0"/>
        <v>1535.0499999999956</v>
      </c>
      <c r="H69" s="45"/>
      <c r="I69" s="46">
        <v>1535.05</v>
      </c>
      <c r="J69" s="73">
        <v>42735</v>
      </c>
    </row>
    <row r="70" spans="1:10" ht="16.5" x14ac:dyDescent="0.3">
      <c r="A70" s="40">
        <f t="shared" si="1"/>
        <v>58</v>
      </c>
      <c r="B70" s="41" t="s">
        <v>142</v>
      </c>
      <c r="C70" s="42" t="s">
        <v>143</v>
      </c>
      <c r="D70" s="43">
        <v>819412.05</v>
      </c>
      <c r="E70" s="44">
        <v>6074.38</v>
      </c>
      <c r="F70" s="44"/>
      <c r="G70" s="44">
        <f t="shared" si="0"/>
        <v>813337.67</v>
      </c>
      <c r="H70" s="45"/>
      <c r="I70" s="46">
        <v>813337.67</v>
      </c>
      <c r="J70" s="73">
        <v>42735</v>
      </c>
    </row>
    <row r="71" spans="1:10" ht="16.5" x14ac:dyDescent="0.3">
      <c r="A71" s="40">
        <f t="shared" si="1"/>
        <v>59</v>
      </c>
      <c r="B71" s="41" t="s">
        <v>144</v>
      </c>
      <c r="C71" s="42" t="s">
        <v>145</v>
      </c>
      <c r="D71" s="43">
        <v>500</v>
      </c>
      <c r="E71" s="44"/>
      <c r="F71" s="44"/>
      <c r="G71" s="44">
        <f t="shared" si="0"/>
        <v>500</v>
      </c>
      <c r="H71" s="45"/>
      <c r="I71" s="46">
        <v>500</v>
      </c>
      <c r="J71" s="73">
        <v>42247</v>
      </c>
    </row>
    <row r="72" spans="1:10" ht="16.5" x14ac:dyDescent="0.3">
      <c r="A72" s="40">
        <f t="shared" si="1"/>
        <v>60</v>
      </c>
      <c r="B72" s="41" t="s">
        <v>146</v>
      </c>
      <c r="C72" s="42" t="s">
        <v>147</v>
      </c>
      <c r="D72" s="43">
        <v>0</v>
      </c>
      <c r="E72" s="44"/>
      <c r="F72" s="44">
        <v>9.41</v>
      </c>
      <c r="G72" s="44">
        <f t="shared" si="0"/>
        <v>9.41</v>
      </c>
      <c r="H72" s="45">
        <v>9.41</v>
      </c>
      <c r="I72" s="46"/>
      <c r="J72" s="73">
        <v>42735</v>
      </c>
    </row>
    <row r="73" spans="1:10" ht="16.5" x14ac:dyDescent="0.3">
      <c r="A73" s="40">
        <f t="shared" si="1"/>
        <v>61</v>
      </c>
      <c r="B73" s="41" t="s">
        <v>148</v>
      </c>
      <c r="C73" s="42" t="s">
        <v>149</v>
      </c>
      <c r="D73" s="43">
        <v>2011.17</v>
      </c>
      <c r="E73" s="44"/>
      <c r="F73" s="44"/>
      <c r="G73" s="44">
        <f t="shared" si="0"/>
        <v>2011.17</v>
      </c>
      <c r="H73" s="45"/>
      <c r="I73" s="46">
        <v>2011.17</v>
      </c>
      <c r="J73" s="73"/>
    </row>
    <row r="74" spans="1:10" ht="16.5" x14ac:dyDescent="0.3">
      <c r="A74" s="40">
        <f t="shared" si="1"/>
        <v>62</v>
      </c>
      <c r="B74" s="41" t="s">
        <v>150</v>
      </c>
      <c r="C74" s="42" t="s">
        <v>151</v>
      </c>
      <c r="D74" s="43">
        <v>128.80000000000001</v>
      </c>
      <c r="E74" s="44"/>
      <c r="F74" s="44"/>
      <c r="G74" s="44">
        <f t="shared" si="0"/>
        <v>128.80000000000001</v>
      </c>
      <c r="H74" s="45"/>
      <c r="I74" s="46">
        <v>128.80000000000001</v>
      </c>
      <c r="J74" s="73">
        <v>42247</v>
      </c>
    </row>
    <row r="75" spans="1:10" ht="16.5" x14ac:dyDescent="0.3">
      <c r="A75" s="40">
        <f t="shared" si="1"/>
        <v>63</v>
      </c>
      <c r="B75" s="41" t="s">
        <v>152</v>
      </c>
      <c r="C75" s="42" t="s">
        <v>153</v>
      </c>
      <c r="D75" s="43">
        <v>253</v>
      </c>
      <c r="E75" s="44"/>
      <c r="F75" s="44"/>
      <c r="G75" s="44">
        <f t="shared" si="0"/>
        <v>253</v>
      </c>
      <c r="H75" s="45"/>
      <c r="I75" s="46">
        <v>253</v>
      </c>
      <c r="J75" s="73">
        <v>41968</v>
      </c>
    </row>
    <row r="76" spans="1:10" ht="16.5" x14ac:dyDescent="0.3">
      <c r="A76" s="40">
        <f t="shared" si="1"/>
        <v>64</v>
      </c>
      <c r="B76" s="41" t="s">
        <v>154</v>
      </c>
      <c r="C76" s="42" t="s">
        <v>155</v>
      </c>
      <c r="D76" s="43">
        <v>232233.97</v>
      </c>
      <c r="E76" s="44">
        <v>183365.49</v>
      </c>
      <c r="F76" s="44">
        <v>159664.4</v>
      </c>
      <c r="G76" s="44">
        <f t="shared" si="0"/>
        <v>208532.88</v>
      </c>
      <c r="H76" s="45">
        <v>43080.399999999994</v>
      </c>
      <c r="I76" s="46">
        <v>165452.48000000001</v>
      </c>
      <c r="J76" s="73">
        <v>42735</v>
      </c>
    </row>
    <row r="77" spans="1:10" ht="16.5" x14ac:dyDescent="0.3">
      <c r="A77" s="40"/>
      <c r="B77" s="162" t="s">
        <v>367</v>
      </c>
      <c r="C77" s="163"/>
      <c r="D77" s="107">
        <f t="shared" ref="D77:I77" si="4">SUM(D40:D76)</f>
        <v>1676354.3299999998</v>
      </c>
      <c r="E77" s="107">
        <f t="shared" si="4"/>
        <v>4487347.8400000008</v>
      </c>
      <c r="F77" s="107">
        <f t="shared" si="4"/>
        <v>4622857.82</v>
      </c>
      <c r="G77" s="107">
        <f t="shared" si="4"/>
        <v>1811864.31</v>
      </c>
      <c r="H77" s="107">
        <f t="shared" si="4"/>
        <v>502150.88000000012</v>
      </c>
      <c r="I77" s="107">
        <f t="shared" si="4"/>
        <v>1309713.43</v>
      </c>
      <c r="J77" s="73"/>
    </row>
    <row r="78" spans="1:10" ht="16.5" x14ac:dyDescent="0.3">
      <c r="A78" s="40"/>
      <c r="B78" s="162" t="s">
        <v>368</v>
      </c>
      <c r="C78" s="163"/>
      <c r="D78" s="107">
        <f t="shared" ref="D78:I78" si="5">D77</f>
        <v>1676354.3299999998</v>
      </c>
      <c r="E78" s="107">
        <f t="shared" si="5"/>
        <v>4487347.8400000008</v>
      </c>
      <c r="F78" s="107">
        <f t="shared" si="5"/>
        <v>4622857.82</v>
      </c>
      <c r="G78" s="107">
        <f t="shared" si="5"/>
        <v>1811864.31</v>
      </c>
      <c r="H78" s="107">
        <f t="shared" si="5"/>
        <v>502150.88000000012</v>
      </c>
      <c r="I78" s="107">
        <f t="shared" si="5"/>
        <v>1309713.43</v>
      </c>
      <c r="J78" s="73"/>
    </row>
    <row r="79" spans="1:10" ht="16.5" x14ac:dyDescent="0.3">
      <c r="A79" s="40">
        <f>A76+1</f>
        <v>65</v>
      </c>
      <c r="B79" s="41" t="s">
        <v>156</v>
      </c>
      <c r="C79" s="42" t="s">
        <v>157</v>
      </c>
      <c r="D79" s="43">
        <v>933</v>
      </c>
      <c r="E79" s="44"/>
      <c r="F79" s="44"/>
      <c r="G79" s="44">
        <f t="shared" si="0"/>
        <v>933</v>
      </c>
      <c r="H79" s="45"/>
      <c r="I79" s="46">
        <v>933</v>
      </c>
      <c r="J79" s="73">
        <v>42247</v>
      </c>
    </row>
    <row r="80" spans="1:10" ht="16.5" x14ac:dyDescent="0.3">
      <c r="A80" s="40">
        <f t="shared" si="1"/>
        <v>66</v>
      </c>
      <c r="B80" s="41" t="s">
        <v>158</v>
      </c>
      <c r="C80" s="42" t="s">
        <v>159</v>
      </c>
      <c r="D80" s="43">
        <v>619322.36</v>
      </c>
      <c r="E80" s="44">
        <v>1809601.76</v>
      </c>
      <c r="F80" s="44">
        <v>1585922.4</v>
      </c>
      <c r="G80" s="44">
        <f t="shared" ref="G80:G133" si="6">+D80-E80+F80</f>
        <v>395643</v>
      </c>
      <c r="H80" s="45">
        <v>393210</v>
      </c>
      <c r="I80" s="46">
        <v>2433</v>
      </c>
      <c r="J80" s="73">
        <v>42735</v>
      </c>
    </row>
    <row r="81" spans="1:10" ht="16.5" x14ac:dyDescent="0.3">
      <c r="A81" s="40">
        <f t="shared" ref="A81:A133" si="7">A80+1</f>
        <v>67</v>
      </c>
      <c r="B81" s="41" t="s">
        <v>160</v>
      </c>
      <c r="C81" s="42" t="s">
        <v>161</v>
      </c>
      <c r="D81" s="43">
        <v>241441.45</v>
      </c>
      <c r="E81" s="44">
        <v>41049.72</v>
      </c>
      <c r="F81" s="44"/>
      <c r="G81" s="76">
        <f t="shared" si="6"/>
        <v>200391.73</v>
      </c>
      <c r="H81" s="45"/>
      <c r="I81" s="46">
        <v>200391.73</v>
      </c>
      <c r="J81" s="73">
        <v>42735</v>
      </c>
    </row>
    <row r="82" spans="1:10" ht="16.5" x14ac:dyDescent="0.3">
      <c r="A82" s="40">
        <f t="shared" si="7"/>
        <v>68</v>
      </c>
      <c r="B82" s="41" t="s">
        <v>162</v>
      </c>
      <c r="C82" s="42" t="s">
        <v>163</v>
      </c>
      <c r="D82" s="43">
        <v>47736.33</v>
      </c>
      <c r="E82" s="44">
        <v>1149249.68</v>
      </c>
      <c r="F82" s="44">
        <v>2155602</v>
      </c>
      <c r="G82" s="44">
        <f t="shared" si="6"/>
        <v>1054088.6500000001</v>
      </c>
      <c r="H82" s="45">
        <v>1054088.6499999999</v>
      </c>
      <c r="I82" s="46"/>
      <c r="J82" s="73">
        <v>42735</v>
      </c>
    </row>
    <row r="83" spans="1:10" ht="16.5" x14ac:dyDescent="0.3">
      <c r="A83" s="40">
        <f t="shared" si="7"/>
        <v>69</v>
      </c>
      <c r="B83" s="41" t="s">
        <v>164</v>
      </c>
      <c r="C83" s="42" t="s">
        <v>165</v>
      </c>
      <c r="D83" s="43">
        <v>138801.74</v>
      </c>
      <c r="E83" s="44">
        <v>137794.06</v>
      </c>
      <c r="F83" s="44"/>
      <c r="G83" s="44">
        <f t="shared" si="6"/>
        <v>1007.679999999993</v>
      </c>
      <c r="H83" s="45"/>
      <c r="I83" s="46">
        <v>1007.68</v>
      </c>
      <c r="J83" s="73">
        <v>42735</v>
      </c>
    </row>
    <row r="84" spans="1:10" ht="16.5" x14ac:dyDescent="0.3">
      <c r="A84" s="40">
        <f t="shared" si="7"/>
        <v>70</v>
      </c>
      <c r="B84" s="41" t="s">
        <v>166</v>
      </c>
      <c r="C84" s="42" t="s">
        <v>167</v>
      </c>
      <c r="D84" s="43">
        <v>10590.74</v>
      </c>
      <c r="E84" s="44">
        <v>109.19</v>
      </c>
      <c r="F84" s="44"/>
      <c r="G84" s="44">
        <f t="shared" si="6"/>
        <v>10481.549999999999</v>
      </c>
      <c r="H84" s="45"/>
      <c r="I84" s="46">
        <v>10481.549999999999</v>
      </c>
      <c r="J84" s="73">
        <v>42735</v>
      </c>
    </row>
    <row r="85" spans="1:10" ht="16.5" x14ac:dyDescent="0.3">
      <c r="A85" s="40">
        <f t="shared" si="7"/>
        <v>71</v>
      </c>
      <c r="B85" s="41" t="s">
        <v>168</v>
      </c>
      <c r="C85" s="42" t="s">
        <v>169</v>
      </c>
      <c r="D85" s="43">
        <v>6042.27</v>
      </c>
      <c r="E85" s="44"/>
      <c r="F85" s="44"/>
      <c r="G85" s="44">
        <f t="shared" si="6"/>
        <v>6042.27</v>
      </c>
      <c r="H85" s="45"/>
      <c r="I85" s="46">
        <v>6042.27</v>
      </c>
      <c r="J85" s="73">
        <v>42356</v>
      </c>
    </row>
    <row r="86" spans="1:10" ht="16.5" x14ac:dyDescent="0.3">
      <c r="A86" s="40">
        <f t="shared" si="7"/>
        <v>72</v>
      </c>
      <c r="B86" s="41" t="s">
        <v>170</v>
      </c>
      <c r="C86" s="42" t="s">
        <v>171</v>
      </c>
      <c r="D86" s="43">
        <v>8817.74</v>
      </c>
      <c r="E86" s="44"/>
      <c r="F86" s="44"/>
      <c r="G86" s="44">
        <f t="shared" si="6"/>
        <v>8817.74</v>
      </c>
      <c r="H86" s="45"/>
      <c r="I86" s="46">
        <v>8817.74</v>
      </c>
      <c r="J86" s="73">
        <v>42356</v>
      </c>
    </row>
    <row r="87" spans="1:10" ht="16.5" x14ac:dyDescent="0.3">
      <c r="A87" s="40">
        <f t="shared" si="7"/>
        <v>73</v>
      </c>
      <c r="B87" s="41" t="s">
        <v>172</v>
      </c>
      <c r="C87" s="42" t="s">
        <v>173</v>
      </c>
      <c r="D87" s="43">
        <v>5063.12</v>
      </c>
      <c r="E87" s="44">
        <v>20994.080000000002</v>
      </c>
      <c r="F87" s="44">
        <v>19761.55</v>
      </c>
      <c r="G87" s="44">
        <f t="shared" si="6"/>
        <v>3830.5899999999965</v>
      </c>
      <c r="H87" s="45">
        <v>957.549999999997</v>
      </c>
      <c r="I87" s="46">
        <v>2873.04</v>
      </c>
      <c r="J87" s="73">
        <v>42735</v>
      </c>
    </row>
    <row r="88" spans="1:10" ht="16.5" x14ac:dyDescent="0.3">
      <c r="A88" s="40">
        <f t="shared" si="7"/>
        <v>74</v>
      </c>
      <c r="B88" s="41" t="s">
        <v>174</v>
      </c>
      <c r="C88" s="42" t="s">
        <v>175</v>
      </c>
      <c r="D88" s="43">
        <v>-22650.01</v>
      </c>
      <c r="E88" s="44">
        <v>202904.88</v>
      </c>
      <c r="F88" s="44">
        <v>225882.23</v>
      </c>
      <c r="G88" s="44">
        <f t="shared" si="6"/>
        <v>327.33999999999651</v>
      </c>
      <c r="H88" s="45">
        <v>327.33999999999997</v>
      </c>
      <c r="I88" s="46"/>
      <c r="J88" s="73">
        <v>42735</v>
      </c>
    </row>
    <row r="89" spans="1:10" ht="16.5" x14ac:dyDescent="0.3">
      <c r="A89" s="40">
        <f t="shared" si="7"/>
        <v>75</v>
      </c>
      <c r="B89" s="41" t="s">
        <v>176</v>
      </c>
      <c r="C89" s="42" t="s">
        <v>177</v>
      </c>
      <c r="D89" s="43">
        <v>3409.2</v>
      </c>
      <c r="E89" s="44"/>
      <c r="F89" s="44"/>
      <c r="G89" s="44">
        <f t="shared" si="6"/>
        <v>3409.2</v>
      </c>
      <c r="H89" s="45"/>
      <c r="I89" s="46">
        <v>3409.2</v>
      </c>
      <c r="J89" s="73">
        <v>42108</v>
      </c>
    </row>
    <row r="90" spans="1:10" ht="16.5" x14ac:dyDescent="0.3">
      <c r="A90" s="40">
        <f t="shared" si="7"/>
        <v>76</v>
      </c>
      <c r="B90" s="41" t="s">
        <v>178</v>
      </c>
      <c r="C90" s="42" t="s">
        <v>179</v>
      </c>
      <c r="D90" s="43">
        <v>2869878.88</v>
      </c>
      <c r="E90" s="44">
        <v>70237.600000000006</v>
      </c>
      <c r="F90" s="44"/>
      <c r="G90" s="44">
        <f t="shared" si="6"/>
        <v>2799641.28</v>
      </c>
      <c r="H90" s="45"/>
      <c r="I90" s="46">
        <v>2799641.28</v>
      </c>
      <c r="J90" s="73">
        <v>42735</v>
      </c>
    </row>
    <row r="91" spans="1:10" ht="16.5" x14ac:dyDescent="0.3">
      <c r="A91" s="40">
        <f t="shared" si="7"/>
        <v>77</v>
      </c>
      <c r="B91" s="41" t="s">
        <v>180</v>
      </c>
      <c r="C91" s="42" t="s">
        <v>181</v>
      </c>
      <c r="D91" s="43">
        <v>200</v>
      </c>
      <c r="E91" s="44"/>
      <c r="F91" s="44"/>
      <c r="G91" s="44">
        <f t="shared" si="6"/>
        <v>200</v>
      </c>
      <c r="H91" s="45"/>
      <c r="I91" s="46">
        <v>200</v>
      </c>
      <c r="J91" s="73">
        <v>42247</v>
      </c>
    </row>
    <row r="92" spans="1:10" ht="16.5" x14ac:dyDescent="0.3">
      <c r="A92" s="40">
        <f t="shared" si="7"/>
        <v>78</v>
      </c>
      <c r="B92" s="41" t="s">
        <v>182</v>
      </c>
      <c r="C92" s="42" t="s">
        <v>183</v>
      </c>
      <c r="D92" s="43">
        <v>225901.2</v>
      </c>
      <c r="E92" s="44"/>
      <c r="F92" s="44"/>
      <c r="G92" s="44">
        <f t="shared" si="6"/>
        <v>225901.2</v>
      </c>
      <c r="H92" s="45"/>
      <c r="I92" s="46">
        <v>225901.2</v>
      </c>
      <c r="J92" s="73">
        <v>42521</v>
      </c>
    </row>
    <row r="93" spans="1:10" ht="16.5" x14ac:dyDescent="0.3">
      <c r="A93" s="40">
        <f t="shared" si="7"/>
        <v>79</v>
      </c>
      <c r="B93" s="41" t="s">
        <v>184</v>
      </c>
      <c r="C93" s="42" t="s">
        <v>185</v>
      </c>
      <c r="D93" s="43">
        <v>1870.59</v>
      </c>
      <c r="E93" s="44"/>
      <c r="F93" s="44"/>
      <c r="G93" s="44">
        <f t="shared" si="6"/>
        <v>1870.59</v>
      </c>
      <c r="H93" s="45"/>
      <c r="I93" s="46">
        <v>1870.59</v>
      </c>
      <c r="J93" s="75" t="s">
        <v>186</v>
      </c>
    </row>
    <row r="94" spans="1:10" ht="16.5" x14ac:dyDescent="0.3">
      <c r="A94" s="40">
        <f t="shared" si="7"/>
        <v>80</v>
      </c>
      <c r="B94" s="41" t="s">
        <v>187</v>
      </c>
      <c r="C94" s="42" t="s">
        <v>188</v>
      </c>
      <c r="D94" s="43">
        <v>195.85</v>
      </c>
      <c r="E94" s="44"/>
      <c r="F94" s="44"/>
      <c r="G94" s="44">
        <f t="shared" si="6"/>
        <v>195.85</v>
      </c>
      <c r="H94" s="45"/>
      <c r="I94" s="46">
        <v>195.85</v>
      </c>
      <c r="J94" s="73">
        <v>42247</v>
      </c>
    </row>
    <row r="95" spans="1:10" ht="16.5" x14ac:dyDescent="0.3">
      <c r="A95" s="40">
        <f t="shared" si="7"/>
        <v>81</v>
      </c>
      <c r="B95" s="41" t="s">
        <v>189</v>
      </c>
      <c r="C95" s="42" t="s">
        <v>190</v>
      </c>
      <c r="D95" s="43">
        <v>3360.83</v>
      </c>
      <c r="E95" s="44">
        <v>982.34</v>
      </c>
      <c r="F95" s="44"/>
      <c r="G95" s="44">
        <f t="shared" si="6"/>
        <v>2378.4899999999998</v>
      </c>
      <c r="H95" s="45"/>
      <c r="I95" s="46">
        <v>2378.4899999999998</v>
      </c>
      <c r="J95" s="73">
        <v>42735</v>
      </c>
    </row>
    <row r="96" spans="1:10" ht="16.5" x14ac:dyDescent="0.3">
      <c r="A96" s="40">
        <f t="shared" si="7"/>
        <v>82</v>
      </c>
      <c r="B96" s="41" t="s">
        <v>191</v>
      </c>
      <c r="C96" s="42" t="s">
        <v>192</v>
      </c>
      <c r="D96" s="43">
        <v>131340.97</v>
      </c>
      <c r="E96" s="44">
        <v>2584.35</v>
      </c>
      <c r="F96" s="44"/>
      <c r="G96" s="44">
        <f t="shared" si="6"/>
        <v>128756.62</v>
      </c>
      <c r="H96" s="45"/>
      <c r="I96" s="46">
        <v>128756.62</v>
      </c>
      <c r="J96" s="73">
        <v>42735</v>
      </c>
    </row>
    <row r="97" spans="1:10" ht="16.5" x14ac:dyDescent="0.3">
      <c r="A97" s="40">
        <f t="shared" si="7"/>
        <v>83</v>
      </c>
      <c r="B97" s="41" t="s">
        <v>193</v>
      </c>
      <c r="C97" s="42" t="s">
        <v>194</v>
      </c>
      <c r="D97" s="43">
        <v>1071.01</v>
      </c>
      <c r="E97" s="44"/>
      <c r="F97" s="44"/>
      <c r="G97" s="44">
        <f t="shared" si="6"/>
        <v>1071.01</v>
      </c>
      <c r="H97" s="45"/>
      <c r="I97" s="46">
        <v>1071.01</v>
      </c>
      <c r="J97" s="73">
        <v>42288</v>
      </c>
    </row>
    <row r="98" spans="1:10" ht="16.5" x14ac:dyDescent="0.3">
      <c r="A98" s="40">
        <f t="shared" si="7"/>
        <v>84</v>
      </c>
      <c r="B98" s="41" t="s">
        <v>195</v>
      </c>
      <c r="C98" s="42" t="s">
        <v>196</v>
      </c>
      <c r="D98" s="43">
        <v>237.94</v>
      </c>
      <c r="E98" s="44"/>
      <c r="F98" s="44"/>
      <c r="G98" s="44">
        <f t="shared" si="6"/>
        <v>237.94</v>
      </c>
      <c r="H98" s="45"/>
      <c r="I98" s="46">
        <v>237.94</v>
      </c>
      <c r="J98" s="73">
        <v>42247</v>
      </c>
    </row>
    <row r="99" spans="1:10" ht="16.5" x14ac:dyDescent="0.3">
      <c r="A99" s="40">
        <f t="shared" si="7"/>
        <v>85</v>
      </c>
      <c r="B99" s="41" t="s">
        <v>197</v>
      </c>
      <c r="C99" s="42" t="s">
        <v>198</v>
      </c>
      <c r="D99" s="43">
        <v>94.6</v>
      </c>
      <c r="E99" s="44"/>
      <c r="F99" s="44"/>
      <c r="G99" s="44">
        <f t="shared" si="6"/>
        <v>94.6</v>
      </c>
      <c r="H99" s="45"/>
      <c r="I99" s="46">
        <v>94.6</v>
      </c>
      <c r="J99" s="73">
        <v>42247</v>
      </c>
    </row>
    <row r="100" spans="1:10" ht="16.5" x14ac:dyDescent="0.3">
      <c r="A100" s="40">
        <f t="shared" si="7"/>
        <v>86</v>
      </c>
      <c r="B100" s="41" t="s">
        <v>199</v>
      </c>
      <c r="C100" s="42" t="s">
        <v>200</v>
      </c>
      <c r="D100" s="43">
        <v>1588.62</v>
      </c>
      <c r="E100" s="44"/>
      <c r="F100" s="44"/>
      <c r="G100" s="44">
        <f t="shared" si="6"/>
        <v>1588.62</v>
      </c>
      <c r="H100" s="45"/>
      <c r="I100" s="46">
        <v>1588.62</v>
      </c>
      <c r="J100" s="73">
        <v>42247</v>
      </c>
    </row>
    <row r="101" spans="1:10" ht="16.5" x14ac:dyDescent="0.3">
      <c r="A101" s="40">
        <f t="shared" si="7"/>
        <v>87</v>
      </c>
      <c r="B101" s="41" t="s">
        <v>201</v>
      </c>
      <c r="C101" s="42" t="s">
        <v>202</v>
      </c>
      <c r="D101" s="43">
        <v>1405.64</v>
      </c>
      <c r="E101" s="44"/>
      <c r="F101" s="44"/>
      <c r="G101" s="44">
        <f t="shared" si="6"/>
        <v>1405.64</v>
      </c>
      <c r="H101" s="45"/>
      <c r="I101" s="46">
        <v>1405.64</v>
      </c>
      <c r="J101" s="73">
        <v>42011</v>
      </c>
    </row>
    <row r="102" spans="1:10" ht="16.5" x14ac:dyDescent="0.3">
      <c r="A102" s="40">
        <f t="shared" si="7"/>
        <v>88</v>
      </c>
      <c r="B102" s="41" t="s">
        <v>203</v>
      </c>
      <c r="C102" s="42" t="s">
        <v>204</v>
      </c>
      <c r="D102" s="43">
        <v>2401.1</v>
      </c>
      <c r="E102" s="44"/>
      <c r="F102" s="44"/>
      <c r="G102" s="44">
        <f t="shared" si="6"/>
        <v>2401.1</v>
      </c>
      <c r="H102" s="45"/>
      <c r="I102" s="46">
        <v>2401.1</v>
      </c>
      <c r="J102" s="73">
        <v>42247</v>
      </c>
    </row>
    <row r="103" spans="1:10" ht="16.5" x14ac:dyDescent="0.3">
      <c r="A103" s="40">
        <f t="shared" si="7"/>
        <v>89</v>
      </c>
      <c r="B103" s="41" t="s">
        <v>205</v>
      </c>
      <c r="C103" s="42" t="s">
        <v>206</v>
      </c>
      <c r="D103" s="43">
        <v>300.23</v>
      </c>
      <c r="E103" s="44"/>
      <c r="F103" s="44"/>
      <c r="G103" s="44">
        <f t="shared" si="6"/>
        <v>300.23</v>
      </c>
      <c r="H103" s="45"/>
      <c r="I103" s="46">
        <v>300.23</v>
      </c>
      <c r="J103" s="73">
        <v>41791</v>
      </c>
    </row>
    <row r="104" spans="1:10" ht="16.5" x14ac:dyDescent="0.3">
      <c r="A104" s="40">
        <f t="shared" si="7"/>
        <v>90</v>
      </c>
      <c r="B104" s="41" t="s">
        <v>207</v>
      </c>
      <c r="C104" s="42" t="s">
        <v>208</v>
      </c>
      <c r="D104" s="43">
        <v>64765.55</v>
      </c>
      <c r="E104" s="44">
        <v>97089.37</v>
      </c>
      <c r="F104" s="44">
        <v>40047.25</v>
      </c>
      <c r="G104" s="44">
        <f t="shared" si="6"/>
        <v>7723.4300000000076</v>
      </c>
      <c r="H104" s="45">
        <v>7723.43</v>
      </c>
      <c r="I104" s="46"/>
      <c r="J104" s="73">
        <v>42735</v>
      </c>
    </row>
    <row r="105" spans="1:10" ht="16.5" x14ac:dyDescent="0.3">
      <c r="A105" s="40">
        <f t="shared" si="7"/>
        <v>91</v>
      </c>
      <c r="B105" s="41" t="s">
        <v>209</v>
      </c>
      <c r="C105" s="42" t="s">
        <v>210</v>
      </c>
      <c r="D105" s="43">
        <v>2945.1</v>
      </c>
      <c r="E105" s="44"/>
      <c r="F105" s="44"/>
      <c r="G105" s="44">
        <f t="shared" si="6"/>
        <v>2945.1</v>
      </c>
      <c r="H105" s="45"/>
      <c r="I105" s="46">
        <v>2945.1</v>
      </c>
      <c r="J105" s="73">
        <v>42613</v>
      </c>
    </row>
    <row r="106" spans="1:10" ht="16.5" x14ac:dyDescent="0.3">
      <c r="A106" s="40">
        <f t="shared" si="7"/>
        <v>92</v>
      </c>
      <c r="B106" s="41" t="s">
        <v>211</v>
      </c>
      <c r="C106" s="42" t="s">
        <v>212</v>
      </c>
      <c r="D106" s="43">
        <v>492.82</v>
      </c>
      <c r="E106" s="44"/>
      <c r="F106" s="44"/>
      <c r="G106" s="44">
        <f t="shared" si="6"/>
        <v>492.82</v>
      </c>
      <c r="H106" s="45"/>
      <c r="I106" s="46">
        <v>492.82</v>
      </c>
      <c r="J106" s="73">
        <v>42060</v>
      </c>
    </row>
    <row r="107" spans="1:10" ht="16.5" x14ac:dyDescent="0.3">
      <c r="A107" s="40">
        <f t="shared" si="7"/>
        <v>93</v>
      </c>
      <c r="B107" s="41" t="s">
        <v>213</v>
      </c>
      <c r="C107" s="42" t="s">
        <v>214</v>
      </c>
      <c r="D107" s="43">
        <v>505.37</v>
      </c>
      <c r="E107" s="44"/>
      <c r="F107" s="44"/>
      <c r="G107" s="44">
        <f t="shared" si="6"/>
        <v>505.37</v>
      </c>
      <c r="H107" s="45"/>
      <c r="I107" s="46">
        <v>505.37</v>
      </c>
      <c r="J107" s="73"/>
    </row>
    <row r="108" spans="1:10" ht="16.5" x14ac:dyDescent="0.3">
      <c r="A108" s="40">
        <f t="shared" si="7"/>
        <v>94</v>
      </c>
      <c r="B108" s="41" t="s">
        <v>215</v>
      </c>
      <c r="C108" s="42" t="s">
        <v>216</v>
      </c>
      <c r="D108" s="43">
        <v>472.3</v>
      </c>
      <c r="E108" s="44">
        <v>50525.56</v>
      </c>
      <c r="F108" s="44">
        <v>50403</v>
      </c>
      <c r="G108" s="44">
        <f t="shared" si="6"/>
        <v>349.74000000000524</v>
      </c>
      <c r="H108" s="45"/>
      <c r="I108" s="46">
        <v>349.74</v>
      </c>
      <c r="J108" s="73">
        <v>42735</v>
      </c>
    </row>
    <row r="109" spans="1:10" ht="16.5" x14ac:dyDescent="0.3">
      <c r="A109" s="40">
        <f t="shared" si="7"/>
        <v>95</v>
      </c>
      <c r="B109" s="41" t="s">
        <v>217</v>
      </c>
      <c r="C109" s="42" t="s">
        <v>218</v>
      </c>
      <c r="D109" s="43">
        <v>818.05</v>
      </c>
      <c r="E109" s="44"/>
      <c r="F109" s="44"/>
      <c r="G109" s="44">
        <f t="shared" si="6"/>
        <v>818.05</v>
      </c>
      <c r="H109" s="45"/>
      <c r="I109" s="46">
        <v>818.05</v>
      </c>
      <c r="J109" s="73">
        <v>42247</v>
      </c>
    </row>
    <row r="110" spans="1:10" ht="16.5" x14ac:dyDescent="0.3">
      <c r="A110" s="40">
        <f t="shared" si="7"/>
        <v>96</v>
      </c>
      <c r="B110" s="41" t="s">
        <v>219</v>
      </c>
      <c r="C110" s="42" t="s">
        <v>220</v>
      </c>
      <c r="D110" s="43">
        <v>1029.49</v>
      </c>
      <c r="E110" s="44"/>
      <c r="F110" s="44"/>
      <c r="G110" s="44">
        <f t="shared" si="6"/>
        <v>1029.49</v>
      </c>
      <c r="H110" s="45"/>
      <c r="I110" s="46">
        <v>1029.49</v>
      </c>
      <c r="J110" s="73">
        <v>42387</v>
      </c>
    </row>
    <row r="111" spans="1:10" ht="16.5" x14ac:dyDescent="0.3">
      <c r="A111" s="40">
        <f t="shared" si="7"/>
        <v>97</v>
      </c>
      <c r="B111" s="41" t="s">
        <v>221</v>
      </c>
      <c r="C111" s="42" t="s">
        <v>222</v>
      </c>
      <c r="D111" s="43">
        <v>2825.08</v>
      </c>
      <c r="E111" s="44"/>
      <c r="F111" s="44"/>
      <c r="G111" s="44">
        <f t="shared" si="6"/>
        <v>2825.08</v>
      </c>
      <c r="H111" s="45"/>
      <c r="I111" s="46">
        <v>2825.08</v>
      </c>
      <c r="J111" s="73">
        <v>42299</v>
      </c>
    </row>
    <row r="112" spans="1:10" ht="16.5" x14ac:dyDescent="0.3">
      <c r="A112" s="40">
        <f t="shared" si="7"/>
        <v>98</v>
      </c>
      <c r="B112" s="41" t="s">
        <v>223</v>
      </c>
      <c r="C112" s="42" t="s">
        <v>224</v>
      </c>
      <c r="D112" s="43">
        <v>300.20999999999998</v>
      </c>
      <c r="E112" s="44"/>
      <c r="F112" s="44"/>
      <c r="G112" s="44">
        <f t="shared" si="6"/>
        <v>300.20999999999998</v>
      </c>
      <c r="H112" s="45"/>
      <c r="I112" s="46">
        <v>300.20999999999998</v>
      </c>
      <c r="J112" s="73">
        <v>41791</v>
      </c>
    </row>
    <row r="113" spans="1:10" ht="16.5" x14ac:dyDescent="0.3">
      <c r="A113" s="40">
        <f t="shared" si="7"/>
        <v>99</v>
      </c>
      <c r="B113" s="41" t="s">
        <v>225</v>
      </c>
      <c r="C113" s="42" t="s">
        <v>226</v>
      </c>
      <c r="D113" s="43">
        <v>14160.27</v>
      </c>
      <c r="E113" s="44">
        <v>42272.41</v>
      </c>
      <c r="F113" s="44">
        <v>83022.2</v>
      </c>
      <c r="G113" s="44">
        <f t="shared" si="6"/>
        <v>54910.06</v>
      </c>
      <c r="H113" s="45">
        <v>40833.71</v>
      </c>
      <c r="I113" s="46">
        <v>14076.35</v>
      </c>
      <c r="J113" s="73">
        <v>42735</v>
      </c>
    </row>
    <row r="114" spans="1:10" ht="16.5" x14ac:dyDescent="0.3">
      <c r="A114" s="40">
        <f t="shared" si="7"/>
        <v>100</v>
      </c>
      <c r="B114" s="41" t="s">
        <v>227</v>
      </c>
      <c r="C114" s="42" t="s">
        <v>228</v>
      </c>
      <c r="D114" s="43">
        <v>134482.42000000001</v>
      </c>
      <c r="E114" s="44"/>
      <c r="F114" s="44"/>
      <c r="G114" s="44">
        <f t="shared" si="6"/>
        <v>134482.42000000001</v>
      </c>
      <c r="H114" s="45"/>
      <c r="I114" s="46">
        <v>134482.42000000001</v>
      </c>
      <c r="J114" s="73">
        <v>42299</v>
      </c>
    </row>
    <row r="115" spans="1:10" ht="16.5" x14ac:dyDescent="0.3">
      <c r="A115" s="40"/>
      <c r="B115" s="162" t="s">
        <v>367</v>
      </c>
      <c r="C115" s="163"/>
      <c r="D115" s="107">
        <f t="shared" ref="D115:I115" si="8">SUM(D78:D114)</f>
        <v>6198506.3899999987</v>
      </c>
      <c r="E115" s="107">
        <f t="shared" si="8"/>
        <v>8112742.8399999989</v>
      </c>
      <c r="F115" s="107">
        <f t="shared" si="8"/>
        <v>8783498.4499999993</v>
      </c>
      <c r="G115" s="107">
        <f t="shared" si="8"/>
        <v>6869261.9999999991</v>
      </c>
      <c r="H115" s="107">
        <f t="shared" si="8"/>
        <v>1999291.56</v>
      </c>
      <c r="I115" s="107">
        <f t="shared" si="8"/>
        <v>4869970.4399999995</v>
      </c>
      <c r="J115" s="73"/>
    </row>
    <row r="116" spans="1:10" ht="16.5" x14ac:dyDescent="0.3">
      <c r="A116" s="40"/>
      <c r="B116" s="162" t="s">
        <v>368</v>
      </c>
      <c r="C116" s="163"/>
      <c r="D116" s="107">
        <f t="shared" ref="D116:I116" si="9">D115</f>
        <v>6198506.3899999987</v>
      </c>
      <c r="E116" s="107">
        <f t="shared" si="9"/>
        <v>8112742.8399999989</v>
      </c>
      <c r="F116" s="107">
        <f t="shared" si="9"/>
        <v>8783498.4499999993</v>
      </c>
      <c r="G116" s="107">
        <f t="shared" si="9"/>
        <v>6869261.9999999991</v>
      </c>
      <c r="H116" s="107">
        <f t="shared" si="9"/>
        <v>1999291.56</v>
      </c>
      <c r="I116" s="107">
        <f t="shared" si="9"/>
        <v>4869970.4399999995</v>
      </c>
      <c r="J116" s="73"/>
    </row>
    <row r="117" spans="1:10" ht="16.5" x14ac:dyDescent="0.3">
      <c r="A117" s="40">
        <f>A114+1</f>
        <v>101</v>
      </c>
      <c r="B117" s="41" t="s">
        <v>229</v>
      </c>
      <c r="C117" s="42" t="s">
        <v>230</v>
      </c>
      <c r="D117" s="43">
        <v>31695.54</v>
      </c>
      <c r="E117" s="44">
        <v>58059.77</v>
      </c>
      <c r="F117" s="44">
        <v>46032</v>
      </c>
      <c r="G117" s="44">
        <f t="shared" si="6"/>
        <v>19667.770000000004</v>
      </c>
      <c r="H117" s="45">
        <v>18957.310000000005</v>
      </c>
      <c r="I117" s="46">
        <v>710.46</v>
      </c>
      <c r="J117" s="73">
        <v>42735</v>
      </c>
    </row>
    <row r="118" spans="1:10" ht="16.5" x14ac:dyDescent="0.3">
      <c r="A118" s="40">
        <f t="shared" si="7"/>
        <v>102</v>
      </c>
      <c r="B118" s="41" t="s">
        <v>231</v>
      </c>
      <c r="C118" s="42" t="s">
        <v>232</v>
      </c>
      <c r="D118" s="43">
        <v>27730.48</v>
      </c>
      <c r="E118" s="44">
        <v>24538.85</v>
      </c>
      <c r="F118" s="44"/>
      <c r="G118" s="44">
        <f t="shared" si="6"/>
        <v>3191.630000000001</v>
      </c>
      <c r="H118" s="45"/>
      <c r="I118" s="46">
        <v>3191.63</v>
      </c>
      <c r="J118" s="73">
        <v>42545</v>
      </c>
    </row>
    <row r="119" spans="1:10" ht="16.5" x14ac:dyDescent="0.3">
      <c r="A119" s="40">
        <f t="shared" si="7"/>
        <v>103</v>
      </c>
      <c r="B119" s="41" t="s">
        <v>233</v>
      </c>
      <c r="C119" s="42" t="s">
        <v>234</v>
      </c>
      <c r="D119" s="43">
        <v>33754.800000000003</v>
      </c>
      <c r="E119" s="44">
        <v>109807.47</v>
      </c>
      <c r="F119" s="44">
        <v>77837.8</v>
      </c>
      <c r="G119" s="44">
        <f t="shared" si="6"/>
        <v>1785.1300000000047</v>
      </c>
      <c r="H119" s="45">
        <v>1785.13</v>
      </c>
      <c r="I119" s="46"/>
      <c r="J119" s="73">
        <v>42735</v>
      </c>
    </row>
    <row r="120" spans="1:10" ht="16.5" x14ac:dyDescent="0.3">
      <c r="A120" s="40">
        <f t="shared" si="7"/>
        <v>104</v>
      </c>
      <c r="B120" s="41" t="s">
        <v>235</v>
      </c>
      <c r="C120" s="42" t="s">
        <v>236</v>
      </c>
      <c r="D120" s="43">
        <v>0.85</v>
      </c>
      <c r="E120" s="44"/>
      <c r="F120" s="44"/>
      <c r="G120" s="44">
        <f t="shared" si="6"/>
        <v>0.85</v>
      </c>
      <c r="H120" s="45"/>
      <c r="I120" s="46">
        <v>0.85</v>
      </c>
      <c r="J120" s="73">
        <v>42047</v>
      </c>
    </row>
    <row r="121" spans="1:10" ht="16.5" x14ac:dyDescent="0.3">
      <c r="A121" s="40">
        <f t="shared" si="7"/>
        <v>105</v>
      </c>
      <c r="B121" s="41" t="s">
        <v>237</v>
      </c>
      <c r="C121" s="42" t="s">
        <v>238</v>
      </c>
      <c r="D121" s="43">
        <v>37.71</v>
      </c>
      <c r="E121" s="44">
        <v>463.79</v>
      </c>
      <c r="F121" s="44">
        <v>430</v>
      </c>
      <c r="G121" s="44">
        <f t="shared" si="6"/>
        <v>3.9199999999999591</v>
      </c>
      <c r="H121" s="45">
        <v>3.92</v>
      </c>
      <c r="I121" s="46"/>
      <c r="J121" s="73">
        <v>42735</v>
      </c>
    </row>
    <row r="122" spans="1:10" ht="16.5" x14ac:dyDescent="0.3">
      <c r="A122" s="40">
        <f t="shared" si="7"/>
        <v>106</v>
      </c>
      <c r="B122" s="41" t="s">
        <v>239</v>
      </c>
      <c r="C122" s="42" t="s">
        <v>240</v>
      </c>
      <c r="D122" s="43">
        <v>1996.17</v>
      </c>
      <c r="E122" s="44"/>
      <c r="F122" s="44"/>
      <c r="G122" s="44">
        <f t="shared" si="6"/>
        <v>1996.17</v>
      </c>
      <c r="H122" s="45"/>
      <c r="I122" s="46">
        <v>1996.17</v>
      </c>
      <c r="J122" s="73">
        <v>42544</v>
      </c>
    </row>
    <row r="123" spans="1:10" ht="16.5" x14ac:dyDescent="0.3">
      <c r="A123" s="40">
        <f t="shared" si="7"/>
        <v>107</v>
      </c>
      <c r="B123" s="41" t="s">
        <v>241</v>
      </c>
      <c r="C123" s="42" t="s">
        <v>242</v>
      </c>
      <c r="D123" s="43">
        <v>1606.02</v>
      </c>
      <c r="E123" s="44">
        <v>10497.04</v>
      </c>
      <c r="F123" s="44">
        <v>13384</v>
      </c>
      <c r="G123" s="44">
        <f t="shared" si="6"/>
        <v>4492.9799999999996</v>
      </c>
      <c r="H123" s="45">
        <v>4492.9799999999996</v>
      </c>
      <c r="I123" s="46"/>
      <c r="J123" s="73">
        <v>42735</v>
      </c>
    </row>
    <row r="124" spans="1:10" ht="16.5" x14ac:dyDescent="0.3">
      <c r="A124" s="40">
        <f t="shared" si="7"/>
        <v>108</v>
      </c>
      <c r="B124" s="41" t="s">
        <v>243</v>
      </c>
      <c r="C124" s="42" t="s">
        <v>244</v>
      </c>
      <c r="D124" s="43">
        <v>59811.65</v>
      </c>
      <c r="E124" s="44"/>
      <c r="F124" s="44"/>
      <c r="G124" s="44">
        <f t="shared" si="6"/>
        <v>59811.65</v>
      </c>
      <c r="H124" s="45"/>
      <c r="I124" s="46">
        <v>59811.65</v>
      </c>
      <c r="J124" s="73">
        <v>42388</v>
      </c>
    </row>
    <row r="125" spans="1:10" ht="16.5" x14ac:dyDescent="0.3">
      <c r="A125" s="40">
        <f t="shared" si="7"/>
        <v>109</v>
      </c>
      <c r="B125" s="41" t="s">
        <v>245</v>
      </c>
      <c r="C125" s="42" t="s">
        <v>246</v>
      </c>
      <c r="D125" s="43">
        <v>3716.75</v>
      </c>
      <c r="E125" s="44">
        <v>3118.79</v>
      </c>
      <c r="F125" s="44"/>
      <c r="G125" s="44">
        <f t="shared" si="6"/>
        <v>597.96</v>
      </c>
      <c r="H125" s="45"/>
      <c r="I125" s="46">
        <v>597.96</v>
      </c>
      <c r="J125" s="73">
        <v>42735</v>
      </c>
    </row>
    <row r="126" spans="1:10" ht="16.5" x14ac:dyDescent="0.3">
      <c r="A126" s="40">
        <f t="shared" si="7"/>
        <v>110</v>
      </c>
      <c r="B126" s="41" t="s">
        <v>247</v>
      </c>
      <c r="C126" s="42" t="s">
        <v>248</v>
      </c>
      <c r="D126" s="43">
        <v>-6692.36</v>
      </c>
      <c r="E126" s="44"/>
      <c r="F126" s="44">
        <v>18934</v>
      </c>
      <c r="G126" s="44">
        <f t="shared" si="6"/>
        <v>12241.64</v>
      </c>
      <c r="H126" s="45">
        <v>12241.64</v>
      </c>
      <c r="I126" s="46"/>
      <c r="J126" s="73">
        <v>42735</v>
      </c>
    </row>
    <row r="127" spans="1:10" ht="16.5" x14ac:dyDescent="0.3">
      <c r="A127" s="40">
        <f t="shared" si="7"/>
        <v>111</v>
      </c>
      <c r="B127" s="41" t="s">
        <v>249</v>
      </c>
      <c r="C127" s="42" t="s">
        <v>250</v>
      </c>
      <c r="D127" s="43">
        <v>1862.61</v>
      </c>
      <c r="E127" s="44"/>
      <c r="F127" s="44"/>
      <c r="G127" s="44">
        <f t="shared" si="6"/>
        <v>1862.61</v>
      </c>
      <c r="H127" s="45"/>
      <c r="I127" s="46">
        <v>1862.61</v>
      </c>
      <c r="J127" s="73">
        <v>42679</v>
      </c>
    </row>
    <row r="128" spans="1:10" ht="16.5" x14ac:dyDescent="0.3">
      <c r="A128" s="40">
        <f t="shared" si="7"/>
        <v>112</v>
      </c>
      <c r="B128" s="41" t="s">
        <v>251</v>
      </c>
      <c r="C128" s="42" t="s">
        <v>252</v>
      </c>
      <c r="D128" s="43">
        <v>594302.53</v>
      </c>
      <c r="E128" s="44">
        <v>1000946.05</v>
      </c>
      <c r="F128" s="44">
        <v>1059756.8899999999</v>
      </c>
      <c r="G128" s="44">
        <f t="shared" si="6"/>
        <v>653113.36999999988</v>
      </c>
      <c r="H128" s="45">
        <v>266224.86999999988</v>
      </c>
      <c r="I128" s="46">
        <v>386888.5</v>
      </c>
      <c r="J128" s="73">
        <v>42735</v>
      </c>
    </row>
    <row r="129" spans="1:10" ht="16.5" x14ac:dyDescent="0.3">
      <c r="A129" s="40">
        <f t="shared" si="7"/>
        <v>113</v>
      </c>
      <c r="B129" s="41" t="s">
        <v>253</v>
      </c>
      <c r="C129" s="42" t="s">
        <v>254</v>
      </c>
      <c r="D129" s="43">
        <v>121779.31</v>
      </c>
      <c r="E129" s="44">
        <v>150848.66</v>
      </c>
      <c r="F129" s="44">
        <v>153306.4</v>
      </c>
      <c r="G129" s="44">
        <f t="shared" si="6"/>
        <v>124237.04999999999</v>
      </c>
      <c r="H129" s="45">
        <v>58102.899999999994</v>
      </c>
      <c r="I129" s="46">
        <v>66134.149999999994</v>
      </c>
      <c r="J129" s="73">
        <v>42735</v>
      </c>
    </row>
    <row r="130" spans="1:10" ht="16.5" x14ac:dyDescent="0.3">
      <c r="A130" s="40">
        <f t="shared" si="7"/>
        <v>114</v>
      </c>
      <c r="B130" s="41" t="s">
        <v>255</v>
      </c>
      <c r="C130" s="42" t="s">
        <v>256</v>
      </c>
      <c r="D130" s="43">
        <v>0</v>
      </c>
      <c r="E130" s="44">
        <v>364238.75</v>
      </c>
      <c r="F130" s="44">
        <v>366227.4</v>
      </c>
      <c r="G130" s="44">
        <f t="shared" si="6"/>
        <v>1988.6500000000233</v>
      </c>
      <c r="H130" s="45">
        <v>1988.65</v>
      </c>
      <c r="I130" s="46"/>
      <c r="J130" s="73">
        <v>42735</v>
      </c>
    </row>
    <row r="131" spans="1:10" ht="16.5" x14ac:dyDescent="0.3">
      <c r="A131" s="40">
        <f t="shared" si="7"/>
        <v>115</v>
      </c>
      <c r="B131" s="41" t="s">
        <v>257</v>
      </c>
      <c r="C131" s="42" t="s">
        <v>258</v>
      </c>
      <c r="D131" s="43">
        <v>13</v>
      </c>
      <c r="E131" s="44"/>
      <c r="F131" s="44"/>
      <c r="G131" s="44">
        <f t="shared" si="6"/>
        <v>13</v>
      </c>
      <c r="H131" s="45"/>
      <c r="I131" s="46">
        <v>13</v>
      </c>
      <c r="J131" s="73">
        <v>42004</v>
      </c>
    </row>
    <row r="132" spans="1:10" ht="16.5" x14ac:dyDescent="0.3">
      <c r="A132" s="40">
        <f t="shared" si="7"/>
        <v>116</v>
      </c>
      <c r="B132" s="41" t="s">
        <v>259</v>
      </c>
      <c r="C132" s="42" t="s">
        <v>260</v>
      </c>
      <c r="D132" s="43">
        <v>2709.55</v>
      </c>
      <c r="E132" s="44"/>
      <c r="F132" s="44"/>
      <c r="G132" s="44">
        <f t="shared" si="6"/>
        <v>2709.55</v>
      </c>
      <c r="H132" s="45"/>
      <c r="I132" s="46">
        <v>2709.55</v>
      </c>
      <c r="J132" s="73">
        <v>42072</v>
      </c>
    </row>
    <row r="133" spans="1:10" ht="16.5" x14ac:dyDescent="0.3">
      <c r="A133" s="40">
        <f t="shared" si="7"/>
        <v>117</v>
      </c>
      <c r="B133" s="41" t="s">
        <v>261</v>
      </c>
      <c r="C133" s="42" t="s">
        <v>262</v>
      </c>
      <c r="D133" s="43">
        <v>0.13</v>
      </c>
      <c r="E133" s="44"/>
      <c r="F133" s="44"/>
      <c r="G133" s="44">
        <f t="shared" si="6"/>
        <v>0.13</v>
      </c>
      <c r="H133" s="45"/>
      <c r="I133" s="46">
        <v>0.13</v>
      </c>
      <c r="J133" s="73">
        <v>42383</v>
      </c>
    </row>
    <row r="134" spans="1:10" ht="17.25" thickBot="1" x14ac:dyDescent="0.35">
      <c r="A134" s="47"/>
      <c r="B134" s="48"/>
      <c r="C134" s="49" t="s">
        <v>263</v>
      </c>
      <c r="D134" s="50">
        <f t="shared" ref="D134:I134" si="10">SUM(D116:D133)</f>
        <v>7072831.129999998</v>
      </c>
      <c r="E134" s="50">
        <f t="shared" si="10"/>
        <v>9835262.0099999979</v>
      </c>
      <c r="F134" s="50">
        <f t="shared" si="10"/>
        <v>10519406.940000001</v>
      </c>
      <c r="G134" s="50">
        <f t="shared" si="10"/>
        <v>7756976.0599999987</v>
      </c>
      <c r="H134" s="50">
        <f t="shared" si="10"/>
        <v>2363088.9599999995</v>
      </c>
      <c r="I134" s="50">
        <f t="shared" si="10"/>
        <v>5393887.0999999996</v>
      </c>
      <c r="J134" s="39"/>
    </row>
    <row r="135" spans="1:10" ht="15.75" thickTop="1" x14ac:dyDescent="0.25">
      <c r="D135" s="51"/>
      <c r="E135" s="51"/>
      <c r="F135" s="51"/>
      <c r="G135" s="51"/>
      <c r="H135" s="51"/>
      <c r="I135" s="51"/>
    </row>
    <row r="136" spans="1:10" ht="16.5" x14ac:dyDescent="0.3">
      <c r="D136" s="52"/>
      <c r="E136" s="51"/>
      <c r="F136" s="51"/>
      <c r="G136" s="51"/>
      <c r="H136" s="51"/>
      <c r="I136" s="51"/>
    </row>
    <row r="137" spans="1:10" x14ac:dyDescent="0.25">
      <c r="D137" s="51"/>
      <c r="E137" s="51"/>
      <c r="F137" s="51"/>
      <c r="G137" s="51"/>
      <c r="H137" s="51"/>
      <c r="I137" s="51"/>
    </row>
    <row r="138" spans="1:10" x14ac:dyDescent="0.25">
      <c r="D138" s="51"/>
      <c r="E138" s="51"/>
      <c r="F138" s="51"/>
      <c r="G138" s="51"/>
      <c r="H138" s="51"/>
      <c r="I138" s="51"/>
    </row>
  </sheetData>
  <mergeCells count="7">
    <mergeCell ref="B116:C116"/>
    <mergeCell ref="D9:I9"/>
    <mergeCell ref="B39:C39"/>
    <mergeCell ref="B40:C40"/>
    <mergeCell ref="B77:C77"/>
    <mergeCell ref="B78:C78"/>
    <mergeCell ref="B115:C115"/>
  </mergeCells>
  <pageMargins left="0.7" right="0.2" top="0.25" bottom="0.25" header="0.3" footer="0.3"/>
  <pageSetup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21" workbookViewId="0">
      <selection activeCell="G25" sqref="G25"/>
    </sheetView>
  </sheetViews>
  <sheetFormatPr defaultRowHeight="14.25" x14ac:dyDescent="0.2"/>
  <cols>
    <col min="1" max="1" width="10.140625" style="53" customWidth="1"/>
    <col min="2" max="2" width="41.5703125" style="53" customWidth="1"/>
    <col min="3" max="3" width="11.5703125" style="55" bestFit="1" customWidth="1"/>
    <col min="4" max="4" width="10.7109375" style="53" customWidth="1"/>
    <col min="5" max="5" width="16.85546875" style="53" bestFit="1" customWidth="1"/>
    <col min="6" max="6" width="9.140625" style="53"/>
    <col min="7" max="7" width="13.7109375" style="53" bestFit="1" customWidth="1"/>
    <col min="8" max="8" width="11.140625" style="53" bestFit="1" customWidth="1"/>
    <col min="9" max="16384" width="9.140625" style="53"/>
  </cols>
  <sheetData>
    <row r="1" spans="1:7" ht="18" x14ac:dyDescent="0.25">
      <c r="A1" s="4" t="s">
        <v>294</v>
      </c>
    </row>
    <row r="2" spans="1:7" ht="18" x14ac:dyDescent="0.25">
      <c r="A2" s="4" t="s">
        <v>361</v>
      </c>
    </row>
    <row r="3" spans="1:7" ht="18" x14ac:dyDescent="0.25">
      <c r="A3" s="68" t="s">
        <v>362</v>
      </c>
    </row>
    <row r="4" spans="1:7" ht="18" x14ac:dyDescent="0.25">
      <c r="A4" s="4" t="s">
        <v>295</v>
      </c>
    </row>
    <row r="6" spans="1:7" ht="30" x14ac:dyDescent="0.2">
      <c r="A6" s="69" t="s">
        <v>296</v>
      </c>
      <c r="B6" s="70" t="s">
        <v>359</v>
      </c>
      <c r="C6" s="71" t="s">
        <v>297</v>
      </c>
      <c r="D6" s="72" t="s">
        <v>298</v>
      </c>
      <c r="E6" s="72" t="s">
        <v>360</v>
      </c>
    </row>
    <row r="7" spans="1:7" ht="20.100000000000001" customHeight="1" x14ac:dyDescent="0.2">
      <c r="A7" s="56" t="s">
        <v>264</v>
      </c>
      <c r="B7" s="57" t="s">
        <v>317</v>
      </c>
      <c r="C7" s="58">
        <v>8</v>
      </c>
      <c r="D7" s="59">
        <v>119.21</v>
      </c>
      <c r="E7" s="60">
        <f>C7*D7</f>
        <v>953.68</v>
      </c>
      <c r="G7" s="54"/>
    </row>
    <row r="8" spans="1:7" ht="20.100000000000001" customHeight="1" x14ac:dyDescent="0.2">
      <c r="A8" s="61" t="s">
        <v>265</v>
      </c>
      <c r="B8" s="57" t="s">
        <v>318</v>
      </c>
      <c r="C8" s="58">
        <v>621182</v>
      </c>
      <c r="D8" s="59">
        <v>24.95</v>
      </c>
      <c r="E8" s="60">
        <f t="shared" ref="E8:E50" si="0">C8*D8</f>
        <v>15498490.9</v>
      </c>
      <c r="G8" s="54"/>
    </row>
    <row r="9" spans="1:7" ht="20.100000000000001" customHeight="1" x14ac:dyDescent="0.2">
      <c r="A9" s="61" t="s">
        <v>299</v>
      </c>
      <c r="B9" s="57" t="s">
        <v>319</v>
      </c>
      <c r="C9" s="58">
        <v>20000</v>
      </c>
      <c r="D9" s="59">
        <v>425.3</v>
      </c>
      <c r="E9" s="60">
        <f t="shared" si="0"/>
        <v>8506000</v>
      </c>
      <c r="G9" s="54"/>
    </row>
    <row r="10" spans="1:7" ht="20.100000000000001" customHeight="1" x14ac:dyDescent="0.2">
      <c r="A10" s="61" t="s">
        <v>266</v>
      </c>
      <c r="B10" s="57" t="s">
        <v>320</v>
      </c>
      <c r="C10" s="58">
        <v>45</v>
      </c>
      <c r="D10" s="59">
        <v>37.96</v>
      </c>
      <c r="E10" s="60">
        <f t="shared" si="0"/>
        <v>1708.2</v>
      </c>
      <c r="G10" s="54"/>
    </row>
    <row r="11" spans="1:7" ht="20.100000000000001" customHeight="1" x14ac:dyDescent="0.2">
      <c r="A11" s="61" t="s">
        <v>300</v>
      </c>
      <c r="B11" s="57" t="s">
        <v>321</v>
      </c>
      <c r="C11" s="58">
        <v>81500</v>
      </c>
      <c r="D11" s="59">
        <v>72</v>
      </c>
      <c r="E11" s="60">
        <f t="shared" si="0"/>
        <v>5868000</v>
      </c>
      <c r="G11" s="54"/>
    </row>
    <row r="12" spans="1:7" ht="20.100000000000001" customHeight="1" x14ac:dyDescent="0.2">
      <c r="A12" s="61" t="s">
        <v>267</v>
      </c>
      <c r="B12" s="57" t="s">
        <v>322</v>
      </c>
      <c r="C12" s="58">
        <v>300</v>
      </c>
      <c r="D12" s="59">
        <v>17.649999999999999</v>
      </c>
      <c r="E12" s="60">
        <f t="shared" si="0"/>
        <v>5295</v>
      </c>
      <c r="G12" s="54"/>
    </row>
    <row r="13" spans="1:7" ht="28.5" x14ac:dyDescent="0.2">
      <c r="A13" s="61" t="s">
        <v>268</v>
      </c>
      <c r="B13" s="62" t="s">
        <v>323</v>
      </c>
      <c r="C13" s="58">
        <v>1</v>
      </c>
      <c r="D13" s="59">
        <v>3.11</v>
      </c>
      <c r="E13" s="60">
        <f t="shared" si="0"/>
        <v>3.11</v>
      </c>
      <c r="G13" s="54"/>
    </row>
    <row r="14" spans="1:7" ht="20.100000000000001" customHeight="1" x14ac:dyDescent="0.2">
      <c r="A14" s="61" t="s">
        <v>269</v>
      </c>
      <c r="B14" s="57" t="s">
        <v>324</v>
      </c>
      <c r="C14" s="58">
        <v>44</v>
      </c>
      <c r="D14" s="59">
        <v>221.73</v>
      </c>
      <c r="E14" s="60">
        <f t="shared" si="0"/>
        <v>9756.119999999999</v>
      </c>
      <c r="G14" s="54"/>
    </row>
    <row r="15" spans="1:7" ht="20.100000000000001" customHeight="1" x14ac:dyDescent="0.2">
      <c r="A15" s="61" t="s">
        <v>301</v>
      </c>
      <c r="B15" s="57" t="s">
        <v>325</v>
      </c>
      <c r="C15" s="58">
        <v>406000</v>
      </c>
      <c r="D15" s="59">
        <v>16.91</v>
      </c>
      <c r="E15" s="60">
        <f t="shared" si="0"/>
        <v>6865460</v>
      </c>
      <c r="G15" s="54"/>
    </row>
    <row r="16" spans="1:7" ht="20.100000000000001" customHeight="1" x14ac:dyDescent="0.2">
      <c r="A16" s="61" t="s">
        <v>270</v>
      </c>
      <c r="B16" s="57" t="s">
        <v>326</v>
      </c>
      <c r="C16" s="58">
        <v>178</v>
      </c>
      <c r="D16" s="59">
        <v>4.96</v>
      </c>
      <c r="E16" s="60">
        <f t="shared" si="0"/>
        <v>882.88</v>
      </c>
      <c r="G16" s="54"/>
    </row>
    <row r="17" spans="1:7" ht="20.100000000000001" customHeight="1" x14ac:dyDescent="0.2">
      <c r="A17" s="61" t="s">
        <v>272</v>
      </c>
      <c r="B17" s="57" t="s">
        <v>271</v>
      </c>
      <c r="C17" s="58">
        <v>76</v>
      </c>
      <c r="D17" s="59">
        <v>21.78</v>
      </c>
      <c r="E17" s="60">
        <f t="shared" si="0"/>
        <v>1655.2800000000002</v>
      </c>
      <c r="G17" s="54"/>
    </row>
    <row r="18" spans="1:7" ht="20.100000000000001" customHeight="1" x14ac:dyDescent="0.2">
      <c r="A18" s="61" t="s">
        <v>302</v>
      </c>
      <c r="B18" s="57" t="s">
        <v>327</v>
      </c>
      <c r="C18" s="58">
        <v>5</v>
      </c>
      <c r="D18" s="59">
        <v>104.37</v>
      </c>
      <c r="E18" s="60">
        <f t="shared" si="0"/>
        <v>521.85</v>
      </c>
      <c r="G18" s="54"/>
    </row>
    <row r="19" spans="1:7" ht="20.100000000000001" customHeight="1" x14ac:dyDescent="0.2">
      <c r="A19" s="61" t="s">
        <v>273</v>
      </c>
      <c r="B19" s="57" t="s">
        <v>328</v>
      </c>
      <c r="C19" s="58">
        <v>355000</v>
      </c>
      <c r="D19" s="59">
        <v>10.63</v>
      </c>
      <c r="E19" s="60">
        <f t="shared" si="0"/>
        <v>3773650.0000000005</v>
      </c>
      <c r="G19" s="54"/>
    </row>
    <row r="20" spans="1:7" ht="20.100000000000001" customHeight="1" x14ac:dyDescent="0.2">
      <c r="A20" s="61" t="s">
        <v>303</v>
      </c>
      <c r="B20" s="57" t="s">
        <v>329</v>
      </c>
      <c r="C20" s="58">
        <v>550</v>
      </c>
      <c r="D20" s="59">
        <v>10.1</v>
      </c>
      <c r="E20" s="60">
        <f t="shared" si="0"/>
        <v>5555</v>
      </c>
      <c r="G20" s="54"/>
    </row>
    <row r="21" spans="1:7" ht="28.5" x14ac:dyDescent="0.2">
      <c r="A21" s="61" t="s">
        <v>274</v>
      </c>
      <c r="B21" s="62" t="s">
        <v>330</v>
      </c>
      <c r="C21" s="58">
        <v>5500</v>
      </c>
      <c r="D21" s="59">
        <v>13.89</v>
      </c>
      <c r="E21" s="60">
        <f t="shared" si="0"/>
        <v>76395</v>
      </c>
      <c r="G21" s="54"/>
    </row>
    <row r="22" spans="1:7" ht="20.100000000000001" customHeight="1" x14ac:dyDescent="0.2">
      <c r="A22" s="61" t="s">
        <v>304</v>
      </c>
      <c r="B22" s="57" t="s">
        <v>331</v>
      </c>
      <c r="C22" s="58">
        <v>100</v>
      </c>
      <c r="D22" s="59">
        <v>233.3</v>
      </c>
      <c r="E22" s="60">
        <f t="shared" si="0"/>
        <v>23330</v>
      </c>
      <c r="G22" s="54"/>
    </row>
    <row r="23" spans="1:7" ht="20.100000000000001" customHeight="1" x14ac:dyDescent="0.2">
      <c r="A23" s="61" t="s">
        <v>305</v>
      </c>
      <c r="B23" s="57" t="s">
        <v>332</v>
      </c>
      <c r="C23" s="58">
        <v>1500</v>
      </c>
      <c r="D23" s="59">
        <v>175.3</v>
      </c>
      <c r="E23" s="60">
        <f t="shared" si="0"/>
        <v>262950</v>
      </c>
      <c r="G23" s="54"/>
    </row>
    <row r="24" spans="1:7" ht="20.100000000000001" customHeight="1" x14ac:dyDescent="0.2">
      <c r="A24" s="61" t="s">
        <v>275</v>
      </c>
      <c r="B24" s="57" t="s">
        <v>333</v>
      </c>
      <c r="C24" s="58">
        <v>53</v>
      </c>
      <c r="D24" s="59">
        <v>273.25</v>
      </c>
      <c r="E24" s="60">
        <f t="shared" si="0"/>
        <v>14482.25</v>
      </c>
      <c r="G24" s="54"/>
    </row>
    <row r="25" spans="1:7" ht="20.100000000000001" customHeight="1" x14ac:dyDescent="0.2">
      <c r="A25" s="61" t="s">
        <v>276</v>
      </c>
      <c r="B25" s="57" t="s">
        <v>334</v>
      </c>
      <c r="C25" s="58">
        <v>3000</v>
      </c>
      <c r="D25" s="59">
        <v>14.99</v>
      </c>
      <c r="E25" s="60">
        <f t="shared" si="0"/>
        <v>44970</v>
      </c>
      <c r="G25" s="54"/>
    </row>
    <row r="26" spans="1:7" ht="20.100000000000001" customHeight="1" x14ac:dyDescent="0.2">
      <c r="A26" s="61" t="s">
        <v>306</v>
      </c>
      <c r="B26" s="57" t="s">
        <v>335</v>
      </c>
      <c r="C26" s="58">
        <v>11500</v>
      </c>
      <c r="D26" s="59">
        <v>1614.53</v>
      </c>
      <c r="E26" s="60">
        <f t="shared" si="0"/>
        <v>18567095</v>
      </c>
      <c r="G26" s="54"/>
    </row>
    <row r="27" spans="1:7" ht="20.100000000000001" customHeight="1" x14ac:dyDescent="0.2">
      <c r="A27" s="61" t="s">
        <v>277</v>
      </c>
      <c r="B27" s="57" t="s">
        <v>336</v>
      </c>
      <c r="C27" s="58">
        <v>621000</v>
      </c>
      <c r="D27" s="59">
        <v>10.81</v>
      </c>
      <c r="E27" s="60">
        <f t="shared" si="0"/>
        <v>6713010</v>
      </c>
      <c r="G27" s="54"/>
    </row>
    <row r="28" spans="1:7" ht="20.100000000000001" customHeight="1" x14ac:dyDescent="0.2">
      <c r="A28" s="61" t="s">
        <v>307</v>
      </c>
      <c r="B28" s="57" t="s">
        <v>337</v>
      </c>
      <c r="C28" s="58">
        <v>500</v>
      </c>
      <c r="D28" s="59">
        <v>50.91</v>
      </c>
      <c r="E28" s="60">
        <f t="shared" si="0"/>
        <v>25455</v>
      </c>
      <c r="G28" s="54"/>
    </row>
    <row r="29" spans="1:7" ht="28.5" x14ac:dyDescent="0.2">
      <c r="A29" s="61" t="s">
        <v>292</v>
      </c>
      <c r="B29" s="62" t="s">
        <v>338</v>
      </c>
      <c r="C29" s="58">
        <v>337590</v>
      </c>
      <c r="D29" s="59">
        <v>0</v>
      </c>
      <c r="E29" s="60">
        <f t="shared" si="0"/>
        <v>0</v>
      </c>
      <c r="G29" s="54"/>
    </row>
    <row r="30" spans="1:7" ht="20.100000000000001" customHeight="1" x14ac:dyDescent="0.2">
      <c r="A30" s="61" t="s">
        <v>308</v>
      </c>
      <c r="B30" s="57" t="s">
        <v>339</v>
      </c>
      <c r="C30" s="58">
        <v>76</v>
      </c>
      <c r="D30" s="59">
        <v>866.26</v>
      </c>
      <c r="E30" s="60">
        <f t="shared" si="0"/>
        <v>65835.759999999995</v>
      </c>
      <c r="G30" s="54"/>
    </row>
    <row r="31" spans="1:7" ht="20.100000000000001" customHeight="1" x14ac:dyDescent="0.2">
      <c r="A31" s="61" t="s">
        <v>278</v>
      </c>
      <c r="B31" s="57" t="s">
        <v>340</v>
      </c>
      <c r="C31" s="58">
        <v>500</v>
      </c>
      <c r="D31" s="59">
        <v>24</v>
      </c>
      <c r="E31" s="60">
        <f t="shared" si="0"/>
        <v>12000</v>
      </c>
      <c r="G31" s="54"/>
    </row>
    <row r="32" spans="1:7" ht="20.100000000000001" customHeight="1" x14ac:dyDescent="0.2">
      <c r="A32" s="61" t="s">
        <v>279</v>
      </c>
      <c r="B32" s="57" t="s">
        <v>341</v>
      </c>
      <c r="C32" s="58">
        <v>200</v>
      </c>
      <c r="D32" s="59">
        <v>237.82</v>
      </c>
      <c r="E32" s="60">
        <f t="shared" si="0"/>
        <v>47564</v>
      </c>
      <c r="G32" s="54"/>
    </row>
    <row r="33" spans="1:7" ht="20.100000000000001" customHeight="1" x14ac:dyDescent="0.2">
      <c r="A33" s="61" t="s">
        <v>280</v>
      </c>
      <c r="B33" s="57" t="s">
        <v>342</v>
      </c>
      <c r="C33" s="58">
        <v>2000</v>
      </c>
      <c r="D33" s="59">
        <v>127.58</v>
      </c>
      <c r="E33" s="60">
        <f t="shared" si="0"/>
        <v>255160</v>
      </c>
      <c r="G33" s="54"/>
    </row>
    <row r="34" spans="1:7" ht="20.100000000000001" customHeight="1" x14ac:dyDescent="0.2">
      <c r="A34" s="61" t="s">
        <v>309</v>
      </c>
      <c r="B34" s="57" t="s">
        <v>343</v>
      </c>
      <c r="C34" s="58">
        <v>75000</v>
      </c>
      <c r="D34" s="59">
        <v>904.66</v>
      </c>
      <c r="E34" s="60">
        <f t="shared" si="0"/>
        <v>67849500</v>
      </c>
      <c r="G34" s="54"/>
    </row>
    <row r="35" spans="1:7" ht="28.5" x14ac:dyDescent="0.2">
      <c r="A35" s="61" t="s">
        <v>310</v>
      </c>
      <c r="B35" s="62" t="s">
        <v>344</v>
      </c>
      <c r="C35" s="58">
        <v>21000</v>
      </c>
      <c r="D35" s="59">
        <v>88.16</v>
      </c>
      <c r="E35" s="60">
        <f t="shared" si="0"/>
        <v>1851360</v>
      </c>
      <c r="G35" s="54"/>
    </row>
    <row r="36" spans="1:7" ht="28.5" x14ac:dyDescent="0.2">
      <c r="A36" s="61" t="s">
        <v>281</v>
      </c>
      <c r="B36" s="62" t="s">
        <v>345</v>
      </c>
      <c r="C36" s="58">
        <v>1000</v>
      </c>
      <c r="D36" s="59">
        <v>0</v>
      </c>
      <c r="E36" s="60">
        <f t="shared" si="0"/>
        <v>0</v>
      </c>
      <c r="G36" s="54"/>
    </row>
    <row r="37" spans="1:7" ht="20.100000000000001" customHeight="1" x14ac:dyDescent="0.2">
      <c r="A37" s="61" t="s">
        <v>282</v>
      </c>
      <c r="B37" s="57" t="s">
        <v>346</v>
      </c>
      <c r="C37" s="58">
        <v>59000</v>
      </c>
      <c r="D37" s="59">
        <v>43.87</v>
      </c>
      <c r="E37" s="60">
        <f t="shared" si="0"/>
        <v>2588330</v>
      </c>
      <c r="G37" s="54"/>
    </row>
    <row r="38" spans="1:7" ht="20.100000000000001" customHeight="1" x14ac:dyDescent="0.2">
      <c r="A38" s="61" t="s">
        <v>283</v>
      </c>
      <c r="B38" s="57" t="s">
        <v>347</v>
      </c>
      <c r="C38" s="58">
        <v>100</v>
      </c>
      <c r="D38" s="59">
        <v>11.28</v>
      </c>
      <c r="E38" s="60">
        <f t="shared" si="0"/>
        <v>1128</v>
      </c>
      <c r="G38" s="54"/>
    </row>
    <row r="39" spans="1:7" ht="28.5" x14ac:dyDescent="0.2">
      <c r="A39" s="61" t="s">
        <v>284</v>
      </c>
      <c r="B39" s="62" t="s">
        <v>348</v>
      </c>
      <c r="C39" s="58">
        <v>43500</v>
      </c>
      <c r="D39" s="59">
        <v>341</v>
      </c>
      <c r="E39" s="60">
        <f t="shared" si="0"/>
        <v>14833500</v>
      </c>
      <c r="G39" s="54"/>
    </row>
    <row r="40" spans="1:7" ht="28.5" x14ac:dyDescent="0.2">
      <c r="A40" s="61" t="s">
        <v>285</v>
      </c>
      <c r="B40" s="62" t="s">
        <v>349</v>
      </c>
      <c r="C40" s="58">
        <v>75</v>
      </c>
      <c r="D40" s="59">
        <v>9.16</v>
      </c>
      <c r="E40" s="60">
        <f t="shared" si="0"/>
        <v>687</v>
      </c>
      <c r="G40" s="54"/>
    </row>
    <row r="41" spans="1:7" ht="20.100000000000001" customHeight="1" x14ac:dyDescent="0.2">
      <c r="A41" s="61" t="s">
        <v>287</v>
      </c>
      <c r="B41" s="57" t="s">
        <v>286</v>
      </c>
      <c r="C41" s="58">
        <v>92061</v>
      </c>
      <c r="D41" s="59">
        <v>142.09</v>
      </c>
      <c r="E41" s="60">
        <f t="shared" si="0"/>
        <v>13080947.49</v>
      </c>
      <c r="G41" s="54"/>
    </row>
    <row r="42" spans="1:7" ht="28.5" x14ac:dyDescent="0.2">
      <c r="A42" s="61" t="s">
        <v>311</v>
      </c>
      <c r="B42" s="62" t="s">
        <v>350</v>
      </c>
      <c r="C42" s="58">
        <v>32000</v>
      </c>
      <c r="D42" s="59">
        <v>161.38</v>
      </c>
      <c r="E42" s="60">
        <f t="shared" si="0"/>
        <v>5164160</v>
      </c>
      <c r="G42" s="54"/>
    </row>
    <row r="43" spans="1:7" ht="20.100000000000001" customHeight="1" x14ac:dyDescent="0.2">
      <c r="A43" s="61" t="s">
        <v>288</v>
      </c>
      <c r="B43" s="57" t="s">
        <v>351</v>
      </c>
      <c r="C43" s="58">
        <v>133</v>
      </c>
      <c r="D43" s="59">
        <v>7.26</v>
      </c>
      <c r="E43" s="60">
        <f t="shared" si="0"/>
        <v>965.57999999999993</v>
      </c>
      <c r="G43" s="54"/>
    </row>
    <row r="44" spans="1:7" ht="20.100000000000001" customHeight="1" x14ac:dyDescent="0.2">
      <c r="A44" s="61" t="s">
        <v>312</v>
      </c>
      <c r="B44" s="57" t="s">
        <v>352</v>
      </c>
      <c r="C44" s="58">
        <v>100</v>
      </c>
      <c r="D44" s="59">
        <v>517.29999999999995</v>
      </c>
      <c r="E44" s="60">
        <f t="shared" si="0"/>
        <v>51729.999999999993</v>
      </c>
      <c r="G44" s="54"/>
    </row>
    <row r="45" spans="1:7" ht="20.100000000000001" customHeight="1" x14ac:dyDescent="0.2">
      <c r="A45" s="61" t="s">
        <v>289</v>
      </c>
      <c r="B45" s="57" t="s">
        <v>353</v>
      </c>
      <c r="C45" s="58">
        <v>1111</v>
      </c>
      <c r="D45" s="59">
        <v>4.4000000000000004</v>
      </c>
      <c r="E45" s="60">
        <f t="shared" si="0"/>
        <v>4888.4000000000005</v>
      </c>
      <c r="G45" s="54"/>
    </row>
    <row r="46" spans="1:7" ht="20.100000000000001" customHeight="1" x14ac:dyDescent="0.2">
      <c r="A46" s="61" t="s">
        <v>290</v>
      </c>
      <c r="B46" s="57" t="s">
        <v>354</v>
      </c>
      <c r="C46" s="58">
        <v>400000</v>
      </c>
      <c r="D46" s="59">
        <v>81.569999999999993</v>
      </c>
      <c r="E46" s="60">
        <f t="shared" si="0"/>
        <v>32627999.999999996</v>
      </c>
      <c r="G46" s="54"/>
    </row>
    <row r="47" spans="1:7" ht="20.100000000000001" customHeight="1" x14ac:dyDescent="0.2">
      <c r="A47" s="61" t="s">
        <v>313</v>
      </c>
      <c r="B47" s="57" t="s">
        <v>355</v>
      </c>
      <c r="C47" s="58">
        <v>1000000</v>
      </c>
      <c r="D47" s="59">
        <v>16.68</v>
      </c>
      <c r="E47" s="60">
        <f t="shared" si="0"/>
        <v>16680000</v>
      </c>
      <c r="G47" s="54"/>
    </row>
    <row r="48" spans="1:7" ht="20.100000000000001" customHeight="1" x14ac:dyDescent="0.2">
      <c r="A48" s="61" t="s">
        <v>291</v>
      </c>
      <c r="B48" s="57" t="s">
        <v>356</v>
      </c>
      <c r="C48" s="58">
        <v>86500</v>
      </c>
      <c r="D48" s="59">
        <v>44.26</v>
      </c>
      <c r="E48" s="60">
        <f t="shared" si="0"/>
        <v>3828490</v>
      </c>
      <c r="G48" s="54"/>
    </row>
    <row r="49" spans="1:8" ht="20.100000000000001" customHeight="1" x14ac:dyDescent="0.2">
      <c r="A49" s="61" t="s">
        <v>293</v>
      </c>
      <c r="B49" s="57" t="s">
        <v>357</v>
      </c>
      <c r="C49" s="58">
        <v>147</v>
      </c>
      <c r="D49" s="59">
        <v>238.9</v>
      </c>
      <c r="E49" s="60">
        <f t="shared" si="0"/>
        <v>35118.300000000003</v>
      </c>
      <c r="G49" s="54"/>
    </row>
    <row r="50" spans="1:8" ht="28.5" x14ac:dyDescent="0.2">
      <c r="A50" s="61" t="s">
        <v>314</v>
      </c>
      <c r="B50" s="62" t="s">
        <v>358</v>
      </c>
      <c r="C50" s="58">
        <v>5000</v>
      </c>
      <c r="D50" s="59">
        <v>18.64</v>
      </c>
      <c r="E50" s="60">
        <f t="shared" si="0"/>
        <v>93200</v>
      </c>
      <c r="G50" s="54"/>
    </row>
    <row r="51" spans="1:8" ht="20.100000000000001" customHeight="1" x14ac:dyDescent="0.25">
      <c r="A51" s="63"/>
      <c r="B51" s="63"/>
      <c r="C51" s="66">
        <f>SUM(C7:C50)</f>
        <v>4285135</v>
      </c>
      <c r="D51" s="64"/>
      <c r="E51" s="65">
        <f>SUM(E7:E50)</f>
        <v>225338183.80000004</v>
      </c>
      <c r="H51" s="77"/>
    </row>
    <row r="52" spans="1:8" ht="20.100000000000001" customHeight="1" x14ac:dyDescent="0.25">
      <c r="A52" s="63"/>
      <c r="B52" s="63"/>
      <c r="C52" s="63"/>
      <c r="D52" s="64" t="s">
        <v>315</v>
      </c>
      <c r="E52" s="65">
        <f>+E51*0.15</f>
        <v>33800727.570000008</v>
      </c>
    </row>
    <row r="53" spans="1:8" ht="20.100000000000001" customHeight="1" x14ac:dyDescent="0.25">
      <c r="A53" s="63"/>
      <c r="B53" s="63"/>
      <c r="C53" s="63"/>
      <c r="D53" s="64" t="s">
        <v>316</v>
      </c>
      <c r="E53" s="67">
        <f>+E51-E52</f>
        <v>191537456.23000002</v>
      </c>
    </row>
    <row r="54" spans="1:8" ht="20.100000000000001" customHeight="1" x14ac:dyDescent="0.2"/>
  </sheetData>
  <pageMargins left="0.7" right="0.7" top="0.75" bottom="0.75" header="0.3" footer="0.3"/>
  <pageSetup orientation="portrait" verticalDpi="0" r:id="rId1"/>
  <headerFooter>
    <oddFooter>&amp;R&amp;"Arial,Bold Italic"&amp;14ADEEL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Statement</vt:lpstr>
      <vt:lpstr>Notes</vt:lpstr>
      <vt:lpstr>client</vt:lpstr>
      <vt:lpstr>Aging</vt:lpstr>
      <vt:lpstr>CDC</vt:lpstr>
      <vt:lpstr>Aging!Print_Area</vt:lpstr>
      <vt:lpstr>Notes!Print_Area</vt:lpstr>
      <vt:lpstr>Statement!Print_Area</vt:lpstr>
      <vt:lpstr>Aging!Print_Titles</vt:lpstr>
      <vt:lpstr>CDC!Print_Titles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Hammad Latif</dc:creator>
  <cp:keywords>mhammadlatif@gmail.com</cp:keywords>
  <cp:lastModifiedBy>Muhammad</cp:lastModifiedBy>
  <cp:lastPrinted>2021-02-13T14:58:29Z</cp:lastPrinted>
  <dcterms:created xsi:type="dcterms:W3CDTF">2015-09-18T08:55:22Z</dcterms:created>
  <dcterms:modified xsi:type="dcterms:W3CDTF">2022-05-12T11:05:52Z</dcterms:modified>
</cp:coreProperties>
</file>