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00" windowWidth="20490" windowHeight="7455"/>
  </bookViews>
  <sheets>
    <sheet name="Liquid Capital" sheetId="2" r:id="rId1"/>
    <sheet name="Sheet1" sheetId="3" r:id="rId2"/>
  </sheets>
  <calcPr calcId="144525"/>
</workbook>
</file>

<file path=xl/calcChain.xml><?xml version="1.0" encoding="utf-8"?>
<calcChain xmlns="http://schemas.openxmlformats.org/spreadsheetml/2006/main">
  <c r="E60" i="2" l="1"/>
  <c r="C62" i="2"/>
  <c r="K90" i="2" l="1"/>
  <c r="J88" i="2"/>
  <c r="C65" i="2" l="1"/>
  <c r="C54" i="2"/>
  <c r="C55" i="2"/>
  <c r="D51" i="2"/>
  <c r="C51" i="2"/>
  <c r="C50" i="2"/>
  <c r="E47" i="2"/>
  <c r="E49" i="2"/>
  <c r="E48" i="2"/>
  <c r="C44" i="2"/>
  <c r="C40" i="2"/>
  <c r="C33" i="2"/>
  <c r="C11" i="2" l="1"/>
  <c r="E42" i="2" l="1"/>
  <c r="E50" i="2"/>
  <c r="E37" i="2"/>
  <c r="D37" i="2"/>
  <c r="E18" i="3" l="1"/>
  <c r="C18" i="3"/>
  <c r="B18" i="3"/>
  <c r="C52" i="2" s="1"/>
  <c r="D17" i="3"/>
  <c r="D16" i="3"/>
  <c r="D15" i="3"/>
  <c r="D14" i="3"/>
  <c r="D13" i="3"/>
  <c r="D12" i="3"/>
  <c r="D11" i="3"/>
  <c r="D10" i="3"/>
  <c r="D9" i="3"/>
  <c r="D8" i="3"/>
  <c r="D7" i="3"/>
  <c r="D6" i="3"/>
  <c r="D5" i="3"/>
  <c r="D18" i="3" l="1"/>
  <c r="E45" i="2"/>
  <c r="D86" i="2"/>
  <c r="E86" i="2" s="1"/>
  <c r="I86" i="2"/>
  <c r="K88" i="2" s="1"/>
  <c r="D100" i="2"/>
  <c r="E100" i="2" s="1"/>
  <c r="E71" i="2"/>
  <c r="C64" i="2"/>
  <c r="E64" i="2" s="1"/>
  <c r="E65" i="2"/>
  <c r="J89" i="2" l="1"/>
  <c r="K89" i="2" s="1"/>
  <c r="E61" i="2"/>
  <c r="E62" i="2"/>
  <c r="E56" i="2"/>
  <c r="E55" i="2"/>
  <c r="E54" i="2"/>
  <c r="E51" i="2"/>
  <c r="G32" i="3"/>
  <c r="G33" i="3" s="1"/>
  <c r="G21" i="3"/>
  <c r="F18" i="3"/>
  <c r="G18" i="3"/>
  <c r="G9" i="3"/>
  <c r="G8" i="3"/>
  <c r="G6" i="3"/>
  <c r="E40" i="2"/>
  <c r="E33" i="2"/>
  <c r="D24" i="2"/>
  <c r="E24" i="2" s="1"/>
  <c r="G20" i="3" l="1"/>
  <c r="G25" i="3" s="1"/>
  <c r="G27" i="3" s="1"/>
  <c r="G29" i="3" s="1"/>
  <c r="G34" i="3" s="1"/>
  <c r="G36" i="3" s="1"/>
  <c r="C57" i="2"/>
  <c r="C83" i="2" l="1"/>
  <c r="C108" i="2" s="1"/>
  <c r="C107" i="2"/>
  <c r="E83" i="2" l="1"/>
  <c r="E57" i="2"/>
  <c r="E107" i="2" l="1"/>
  <c r="E108" i="2" s="1"/>
  <c r="D107" i="2"/>
</calcChain>
</file>

<file path=xl/sharedStrings.xml><?xml version="1.0" encoding="utf-8"?>
<sst xmlns="http://schemas.openxmlformats.org/spreadsheetml/2006/main" count="125" uniqueCount="124">
  <si>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</si>
  <si>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</si>
  <si>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</si>
  <si>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</si>
  <si>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</si>
  <si>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</si>
  <si>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</si>
  <si>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</si>
  <si>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</si>
  <si>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</si>
  <si>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</si>
  <si>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</si>
  <si>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</si>
  <si>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</si>
  <si>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</si>
  <si>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</si>
  <si>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</si>
  <si>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</si>
  <si>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</si>
  <si>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</si>
  <si>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</si>
  <si>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</si>
  <si>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</si>
  <si>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</si>
  <si>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</si>
  <si>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</si>
  <si>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</si>
  <si>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</si>
  <si>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</si>
  <si>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</si>
  <si>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</si>
  <si>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</si>
  <si>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</si>
  <si>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</si>
  <si>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</si>
  <si>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</si>
  <si>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</si>
  <si>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</si>
  <si>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</si>
  <si>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</si>
  <si>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</si>
  <si>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</si>
  <si>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</si>
  <si>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</si>
  <si>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</si>
  <si>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</si>
  <si>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</si>
  <si>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</si>
  <si>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</si>
  <si>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</si>
  <si>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</si>
  <si>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</si>
  <si>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</si>
  <si>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</si>
  <si>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</si>
  <si>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</si>
  <si>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</si>
  <si>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</si>
  <si>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</si>
  <si>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</si>
  <si>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</si>
  <si>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</si>
  <si>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</si>
  <si>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</si>
  <si>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</si>
  <si>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</si>
  <si>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</si>
  <si>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</si>
  <si>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</si>
  <si>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</si>
  <si>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</si>
  <si>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</si>
  <si>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</si>
  <si>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</si>
  <si>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</si>
  <si>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</si>
  <si>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</si>
  <si>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</si>
  <si>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</si>
  <si>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</si>
  <si>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</si>
  <si>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</si>
  <si>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</si>
  <si>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</si>
  <si>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</si>
  <si>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</si>
  <si>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</si>
  <si>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</si>
  <si>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</si>
  <si>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</si>
  <si>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</si>
  <si>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</si>
  <si>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</si>
  <si>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</si>
  <si>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</si>
  <si>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</si>
  <si>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</si>
  <si>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</si>
  <si>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</si>
  <si>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</si>
  <si>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</si>
  <si>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</si>
  <si>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</si>
  <si>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</si>
  <si>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iii.Subscription money against Investment in IPO/offer for Sale: Amount paid as subscription money provided that shares have not been alloted or are not included in the investments of securities broker.</t>
  </si>
  <si>
    <t>a. Long-Term financing obtained from financial instituion: Long term portion of financing obtained from a financial institution including amount due against finance lease</t>
  </si>
  <si>
    <t xml:space="preserve">b. Other long-term financing </t>
  </si>
  <si>
    <r>
      <rPr>
        <b/>
        <sz val="9"/>
        <color theme="1"/>
        <rFont val="Calibri"/>
        <family val="2"/>
        <scheme val="minor"/>
      </rPr>
      <t xml:space="preserve">iii. Advance against shares for Increase in Capital of Securities broker: </t>
    </r>
    <r>
      <rPr>
        <sz val="9"/>
        <color theme="1"/>
        <rFont val="Calibri"/>
        <family val="2"/>
        <scheme val="minor"/>
      </rPr>
      <t xml:space="preserve">100% haircut may be allowed in respect of advance against shares if:
a. The existing authorized share capital allows the proposed enhanced share capital 
b. Boad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</si>
  <si>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</si>
  <si>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</si>
  <si>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</si>
  <si>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Backers &amp; Partners (Pvt.) Ltd.</t>
  </si>
  <si>
    <t>A/R</t>
  </si>
  <si>
    <t>more than 5</t>
  </si>
  <si>
    <t>less than 5</t>
  </si>
  <si>
    <t>var value</t>
  </si>
  <si>
    <t>market value</t>
  </si>
  <si>
    <t>191A</t>
  </si>
  <si>
    <t>280M</t>
  </si>
  <si>
    <t>As on 30.11.2021</t>
  </si>
  <si>
    <t>1.15 (2)</t>
  </si>
  <si>
    <t>iii. Advance tax to the extent it is netted with provision of taxation</t>
  </si>
  <si>
    <t>As on 31.05.2022</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</si>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</sst>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sz val="9"/>
      <color theme="0"/>
      <name val="Calibri"/>
      <family val="2"/>
      <scheme val="minor"/>
    </font>
    <font>
      <sz val="8"/>
      <color rgb="FF212529"/>
      <name val="Poppins"/>
    </font>
  </fonts>
  <fills count="6">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1" xfId="0" applyFont="1" applyBorder="1" applyAlignment="1">
      <alignment horizontal="left"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164" fontId="3" fillId="0" borderId="1" xfId="1" applyNumberFormat="1" applyFont="1" applyBorder="1" applyAlignment="1">
      <alignment horizontal="left" vertical="center" wrapText="1"/>
    </xf>
    <xf numFmtId="0" fontId="2"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0" fontId="4" fillId="0" borderId="1" xfId="0" applyFont="1" applyBorder="1" applyAlignment="1">
      <alignment vertical="center" wrapText="1"/>
    </xf>
    <xf numFmtId="0" fontId="3" fillId="0" borderId="1" xfId="0" applyFont="1" applyFill="1" applyBorder="1" applyAlignment="1">
      <alignment vertical="center" wrapText="1"/>
    </xf>
    <xf numFmtId="1" fontId="3" fillId="0" borderId="0" xfId="0" applyNumberFormat="1" applyFont="1"/>
    <xf numFmtId="1" fontId="7" fillId="2" borderId="5" xfId="0" applyNumberFormat="1" applyFont="1" applyFill="1" applyBorder="1" applyAlignment="1">
      <alignment horizontal="center" vertical="center" wrapText="1"/>
    </xf>
    <xf numFmtId="1" fontId="3" fillId="4" borderId="4" xfId="0" applyNumberFormat="1" applyFont="1" applyFill="1" applyBorder="1" applyAlignment="1">
      <alignment vertical="center"/>
    </xf>
    <xf numFmtId="1" fontId="3" fillId="4" borderId="1" xfId="0" applyNumberFormat="1" applyFont="1" applyFill="1" applyBorder="1" applyAlignment="1">
      <alignment vertical="center"/>
    </xf>
    <xf numFmtId="1" fontId="3" fillId="0" borderId="1" xfId="1" applyNumberFormat="1" applyFont="1" applyFill="1" applyBorder="1" applyAlignment="1">
      <alignment vertical="center"/>
    </xf>
    <xf numFmtId="1" fontId="3" fillId="0" borderId="1" xfId="0" applyNumberFormat="1" applyFont="1" applyBorder="1" applyAlignment="1">
      <alignment vertical="center"/>
    </xf>
    <xf numFmtId="1" fontId="3" fillId="0" borderId="1" xfId="0" applyNumberFormat="1" applyFont="1" applyBorder="1" applyAlignment="1">
      <alignment vertical="center" wrapText="1"/>
    </xf>
    <xf numFmtId="1" fontId="3" fillId="4" borderId="1" xfId="1" applyNumberFormat="1" applyFont="1" applyFill="1" applyBorder="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lignment horizontal="center" vertical="center" wrapText="1"/>
    </xf>
    <xf numFmtId="1" fontId="3" fillId="0" borderId="1" xfId="0" applyNumberFormat="1" applyFont="1" applyBorder="1" applyAlignment="1">
      <alignment horizontal="center" vertical="center"/>
    </xf>
    <xf numFmtId="1" fontId="3" fillId="0" borderId="1" xfId="1" applyNumberFormat="1" applyFont="1" applyBorder="1" applyAlignment="1">
      <alignment horizontal="center" vertical="center"/>
    </xf>
    <xf numFmtId="1" fontId="3" fillId="0" borderId="1" xfId="1" applyNumberFormat="1" applyFont="1" applyFill="1" applyBorder="1" applyAlignment="1">
      <alignment horizontal="center" vertical="center"/>
    </xf>
    <xf numFmtId="1" fontId="3" fillId="0" borderId="1" xfId="1" applyNumberFormat="1" applyFont="1" applyBorder="1" applyAlignment="1">
      <alignment vertical="center" wrapText="1"/>
    </xf>
    <xf numFmtId="1" fontId="2" fillId="4" borderId="1" xfId="1" applyNumberFormat="1" applyFont="1" applyFill="1" applyBorder="1" applyAlignment="1">
      <alignment vertical="center" wrapText="1"/>
    </xf>
    <xf numFmtId="1" fontId="2" fillId="0" borderId="1" xfId="1" applyNumberFormat="1" applyFont="1" applyBorder="1" applyAlignment="1">
      <alignment vertical="center"/>
    </xf>
    <xf numFmtId="164" fontId="3" fillId="0" borderId="1" xfId="1" applyNumberFormat="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164" fontId="3" fillId="4" borderId="1" xfId="1" applyNumberFormat="1" applyFont="1" applyFill="1" applyBorder="1" applyAlignment="1">
      <alignment vertical="center"/>
    </xf>
    <xf numFmtId="164" fontId="1" fillId="0" borderId="0" xfId="1" applyNumberFormat="1" applyFont="1"/>
    <xf numFmtId="43" fontId="1" fillId="0" borderId="0" xfId="1" applyFont="1"/>
    <xf numFmtId="164" fontId="1" fillId="0" borderId="9" xfId="1" applyNumberFormat="1" applyFont="1" applyBorder="1"/>
    <xf numFmtId="43" fontId="1" fillId="0" borderId="10" xfId="1" applyFont="1" applyBorder="1"/>
    <xf numFmtId="43" fontId="1" fillId="0" borderId="11" xfId="1" applyFont="1" applyBorder="1"/>
    <xf numFmtId="164" fontId="1" fillId="0" borderId="12" xfId="1" applyNumberFormat="1" applyFont="1" applyBorder="1"/>
    <xf numFmtId="43" fontId="1" fillId="0" borderId="0" xfId="1" applyFont="1" applyBorder="1"/>
    <xf numFmtId="43" fontId="1" fillId="0" borderId="13" xfId="1" applyFont="1" applyBorder="1"/>
    <xf numFmtId="43" fontId="1" fillId="0" borderId="0" xfId="1" applyFont="1" applyFill="1" applyBorder="1"/>
    <xf numFmtId="164" fontId="1" fillId="0" borderId="14" xfId="1" applyNumberFormat="1" applyFont="1" applyBorder="1"/>
    <xf numFmtId="43" fontId="1" fillId="0" borderId="15" xfId="1" applyFont="1" applyBorder="1"/>
    <xf numFmtId="43" fontId="1" fillId="0" borderId="16" xfId="1" applyFont="1" applyBorder="1"/>
    <xf numFmtId="43" fontId="1" fillId="0" borderId="2" xfId="1" applyFont="1" applyBorder="1"/>
    <xf numFmtId="43" fontId="1" fillId="0" borderId="3" xfId="1" applyFont="1" applyBorder="1"/>
    <xf numFmtId="43" fontId="1" fillId="0" borderId="4" xfId="1" applyFont="1" applyBorder="1"/>
    <xf numFmtId="43" fontId="3" fillId="0" borderId="1" xfId="1" applyFont="1" applyBorder="1" applyAlignment="1">
      <alignment vertical="center" wrapText="1"/>
    </xf>
    <xf numFmtId="164" fontId="3" fillId="0" borderId="1" xfId="1" applyNumberFormat="1" applyFont="1" applyFill="1" applyBorder="1" applyAlignment="1">
      <alignment vertical="center"/>
    </xf>
    <xf numFmtId="4" fontId="9" fillId="0" borderId="0" xfId="0" applyNumberFormat="1" applyFont="1" applyFill="1"/>
    <xf numFmtId="43" fontId="9" fillId="0" borderId="0" xfId="1" applyFont="1" applyFill="1"/>
    <xf numFmtId="0" fontId="9" fillId="0" borderId="0" xfId="0" applyFont="1" applyFill="1"/>
    <xf numFmtId="43" fontId="9" fillId="0" borderId="0" xfId="0" applyNumberFormat="1" applyFont="1" applyFill="1"/>
    <xf numFmtId="0" fontId="3" fillId="0" borderId="3" xfId="0" applyFont="1" applyBorder="1" applyAlignment="1">
      <alignment horizontal="center" vertical="center"/>
    </xf>
    <xf numFmtId="0" fontId="3" fillId="0" borderId="0" xfId="0" applyFont="1" applyFill="1" applyAlignment="1">
      <alignment wrapText="1"/>
    </xf>
    <xf numFmtId="0" fontId="10" fillId="0" borderId="0" xfId="0" applyFont="1"/>
    <xf numFmtId="43" fontId="3" fillId="4" borderId="1" xfId="1" applyFont="1" applyFill="1" applyBorder="1" applyAlignment="1">
      <alignment vertical="center"/>
    </xf>
    <xf numFmtId="43" fontId="3" fillId="0" borderId="1" xfId="1" applyFont="1" applyBorder="1" applyAlignment="1">
      <alignment vertical="center"/>
    </xf>
    <xf numFmtId="43" fontId="3" fillId="0" borderId="1" xfId="1" applyFont="1" applyFill="1" applyBorder="1" applyAlignment="1">
      <alignment vertical="center"/>
    </xf>
    <xf numFmtId="164" fontId="3" fillId="0" borderId="1" xfId="1" applyNumberFormat="1" applyFont="1" applyFill="1" applyBorder="1" applyAlignment="1">
      <alignment horizontal="center" vertical="center" wrapText="1"/>
    </xf>
    <xf numFmtId="0" fontId="9" fillId="0" borderId="0" xfId="0" applyFont="1" applyFill="1" applyAlignment="1">
      <alignment vertical="center"/>
    </xf>
    <xf numFmtId="164" fontId="9" fillId="0" borderId="0" xfId="0" applyNumberFormat="1" applyFont="1" applyFill="1"/>
    <xf numFmtId="164" fontId="3" fillId="5" borderId="1" xfId="1" applyNumberFormat="1" applyFont="1" applyFill="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3" xfId="0" applyFont="1" applyBorder="1" applyAlignment="1">
      <alignment horizontal="center" vertical="center"/>
    </xf>
    <xf numFmtId="2" fontId="2" fillId="0" borderId="6" xfId="0" applyNumberFormat="1" applyFont="1" applyFill="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tabSelected="1" topLeftCell="A48" zoomScaleNormal="100" workbookViewId="0">
      <selection activeCell="E61" sqref="E61"/>
    </sheetView>
  </sheetViews>
  <sheetFormatPr defaultRowHeight="12"/>
  <cols>
    <col min="1" max="1" width="6.140625" style="2" customWidth="1"/>
    <col min="2" max="2" width="71.140625" style="2" customWidth="1"/>
    <col min="3" max="3" width="12" style="3" customWidth="1"/>
    <col min="4" max="4" width="12" style="35" bestFit="1" customWidth="1"/>
    <col min="5" max="5" width="12" style="3" bestFit="1" customWidth="1"/>
    <col min="6" max="7" width="9.140625" style="74"/>
    <col min="8" max="8" width="10.85546875" style="74" bestFit="1" customWidth="1"/>
    <col min="9" max="11" width="11.140625" style="74" bestFit="1" customWidth="1"/>
    <col min="12" max="16" width="9.140625" style="74"/>
    <col min="17" max="16384" width="9.140625" style="2"/>
  </cols>
  <sheetData>
    <row r="1" spans="1:5">
      <c r="A1" s="32" t="s">
        <v>0</v>
      </c>
    </row>
    <row r="2" spans="1:5">
      <c r="A2" s="32" t="s">
        <v>1</v>
      </c>
    </row>
    <row r="3" spans="1:5">
      <c r="A3" s="32"/>
    </row>
    <row r="4" spans="1:5">
      <c r="A4" s="32" t="s">
        <v>2</v>
      </c>
    </row>
    <row r="5" spans="1:5">
      <c r="A5" s="32" t="s">
        <v>111</v>
      </c>
    </row>
    <row r="6" spans="1:5">
      <c r="A6" s="32" t="s">
        <v>3</v>
      </c>
    </row>
    <row r="7" spans="1:5">
      <c r="A7" s="32" t="s">
        <v>122</v>
      </c>
    </row>
    <row r="9" spans="1:5" ht="24">
      <c r="A9" s="14" t="s">
        <v>76</v>
      </c>
      <c r="B9" s="14" t="s">
        <v>4</v>
      </c>
      <c r="C9" s="15" t="s">
        <v>79</v>
      </c>
      <c r="D9" s="36" t="s">
        <v>81</v>
      </c>
      <c r="E9" s="15" t="s">
        <v>80</v>
      </c>
    </row>
    <row r="10" spans="1:5">
      <c r="A10" s="98" t="s">
        <v>5</v>
      </c>
      <c r="B10" s="98"/>
      <c r="C10" s="98"/>
      <c r="D10" s="98"/>
      <c r="E10" s="98"/>
    </row>
    <row r="11" spans="1:5">
      <c r="A11" s="28">
        <v>1.1000000000000001</v>
      </c>
      <c r="B11" s="29" t="s">
        <v>6</v>
      </c>
      <c r="C11" s="30">
        <f>1578015-833940+2055131-1134494+706132-520208+1517869-1192918+971951-199348</f>
        <v>2948190</v>
      </c>
      <c r="D11" s="37"/>
      <c r="E11" s="31">
        <v>0</v>
      </c>
    </row>
    <row r="12" spans="1:5">
      <c r="A12" s="8">
        <v>1.2</v>
      </c>
      <c r="B12" s="7" t="s">
        <v>7</v>
      </c>
      <c r="C12" s="9">
        <v>2500000</v>
      </c>
      <c r="D12" s="38"/>
      <c r="E12" s="6">
        <v>0</v>
      </c>
    </row>
    <row r="13" spans="1:5">
      <c r="A13" s="8">
        <v>1.3</v>
      </c>
      <c r="B13" s="7" t="s">
        <v>73</v>
      </c>
      <c r="C13" s="9"/>
      <c r="D13" s="39"/>
      <c r="E13" s="6"/>
    </row>
    <row r="14" spans="1:5">
      <c r="A14" s="100">
        <v>1.4</v>
      </c>
      <c r="B14" s="4" t="s">
        <v>74</v>
      </c>
      <c r="C14" s="9"/>
      <c r="D14" s="40"/>
      <c r="E14" s="6"/>
    </row>
    <row r="15" spans="1:5">
      <c r="A15" s="100"/>
      <c r="B15" s="17" t="s">
        <v>8</v>
      </c>
      <c r="C15" s="9"/>
      <c r="D15" s="40"/>
      <c r="E15" s="6"/>
    </row>
    <row r="16" spans="1:5">
      <c r="A16" s="100"/>
      <c r="B16" s="18" t="s">
        <v>9</v>
      </c>
      <c r="C16" s="9"/>
      <c r="D16" s="38"/>
      <c r="E16" s="6"/>
    </row>
    <row r="17" spans="1:8">
      <c r="A17" s="100"/>
      <c r="B17" s="18" t="s">
        <v>10</v>
      </c>
      <c r="C17" s="9"/>
      <c r="D17" s="38"/>
      <c r="E17" s="6"/>
    </row>
    <row r="18" spans="1:8">
      <c r="A18" s="100"/>
      <c r="B18" s="18" t="s">
        <v>11</v>
      </c>
      <c r="C18" s="9"/>
      <c r="D18" s="38"/>
      <c r="E18" s="6"/>
    </row>
    <row r="19" spans="1:8">
      <c r="A19" s="100"/>
      <c r="B19" s="17" t="s">
        <v>12</v>
      </c>
      <c r="C19" s="9"/>
      <c r="D19" s="40"/>
      <c r="E19" s="6"/>
    </row>
    <row r="20" spans="1:8">
      <c r="A20" s="100"/>
      <c r="B20" s="18" t="s">
        <v>13</v>
      </c>
      <c r="C20" s="9"/>
      <c r="D20" s="38"/>
      <c r="E20" s="6"/>
    </row>
    <row r="21" spans="1:8">
      <c r="A21" s="100"/>
      <c r="B21" s="18" t="s">
        <v>14</v>
      </c>
      <c r="C21" s="9"/>
      <c r="D21" s="38"/>
      <c r="E21" s="6"/>
    </row>
    <row r="22" spans="1:8">
      <c r="A22" s="100"/>
      <c r="B22" s="18" t="s">
        <v>15</v>
      </c>
      <c r="C22" s="5"/>
      <c r="D22" s="38"/>
      <c r="E22" s="6"/>
    </row>
    <row r="23" spans="1:8">
      <c r="A23" s="86">
        <v>1.5</v>
      </c>
      <c r="B23" s="4" t="s">
        <v>75</v>
      </c>
      <c r="C23" s="6"/>
      <c r="D23" s="41"/>
      <c r="E23" s="6"/>
    </row>
    <row r="24" spans="1:8" ht="24">
      <c r="A24" s="91"/>
      <c r="B24" s="19" t="s">
        <v>16</v>
      </c>
      <c r="C24" s="9">
        <v>286765</v>
      </c>
      <c r="D24" s="54">
        <f>C24*0.15</f>
        <v>43014.75</v>
      </c>
      <c r="E24" s="6">
        <f>C24-D24</f>
        <v>243750.25</v>
      </c>
    </row>
    <row r="25" spans="1:8">
      <c r="A25" s="91"/>
      <c r="B25" s="18" t="s">
        <v>17</v>
      </c>
      <c r="C25" s="6">
        <v>18111711</v>
      </c>
      <c r="D25" s="38"/>
      <c r="E25" s="6">
        <v>0</v>
      </c>
    </row>
    <row r="26" spans="1:8" ht="36">
      <c r="A26" s="91"/>
      <c r="B26" s="34" t="s">
        <v>104</v>
      </c>
      <c r="C26" s="6"/>
      <c r="D26" s="38"/>
      <c r="E26" s="6"/>
    </row>
    <row r="27" spans="1:8" ht="96">
      <c r="A27" s="87"/>
      <c r="B27" s="77" t="s">
        <v>110</v>
      </c>
      <c r="C27" s="6"/>
      <c r="D27" s="38"/>
      <c r="E27" s="6"/>
    </row>
    <row r="28" spans="1:8">
      <c r="A28" s="8">
        <v>1.6</v>
      </c>
      <c r="B28" s="7" t="s">
        <v>18</v>
      </c>
      <c r="C28" s="6"/>
      <c r="D28" s="40"/>
      <c r="E28" s="6"/>
    </row>
    <row r="29" spans="1:8">
      <c r="A29" s="86">
        <v>1.7</v>
      </c>
      <c r="B29" s="4" t="s">
        <v>19</v>
      </c>
      <c r="C29" s="6"/>
      <c r="D29" s="41"/>
      <c r="E29" s="6"/>
    </row>
    <row r="30" spans="1:8" ht="24">
      <c r="A30" s="91"/>
      <c r="B30" s="19" t="s">
        <v>89</v>
      </c>
      <c r="C30" s="6"/>
      <c r="D30" s="43"/>
      <c r="E30" s="6"/>
    </row>
    <row r="31" spans="1:8">
      <c r="A31" s="87"/>
      <c r="B31" s="18" t="s">
        <v>20</v>
      </c>
      <c r="C31" s="6"/>
      <c r="D31" s="38"/>
      <c r="E31" s="6"/>
    </row>
    <row r="32" spans="1:8" ht="24">
      <c r="A32" s="8">
        <v>1.8</v>
      </c>
      <c r="B32" s="10" t="s">
        <v>90</v>
      </c>
      <c r="C32" s="9">
        <v>1300000</v>
      </c>
      <c r="D32" s="38"/>
      <c r="E32" s="6">
        <v>0</v>
      </c>
      <c r="F32" s="83"/>
      <c r="G32" s="83"/>
      <c r="H32" s="83"/>
    </row>
    <row r="33" spans="1:5">
      <c r="A33" s="8">
        <v>1.9</v>
      </c>
      <c r="B33" s="7" t="s">
        <v>91</v>
      </c>
      <c r="C33" s="9">
        <f>11981000</f>
        <v>11981000</v>
      </c>
      <c r="D33" s="42"/>
      <c r="E33" s="6">
        <f>C33</f>
        <v>11981000</v>
      </c>
    </row>
    <row r="34" spans="1:5">
      <c r="A34" s="20">
        <v>1.1000000000000001</v>
      </c>
      <c r="B34" s="10" t="s">
        <v>92</v>
      </c>
      <c r="C34" s="9"/>
      <c r="D34" s="42"/>
      <c r="E34" s="6"/>
    </row>
    <row r="35" spans="1:5">
      <c r="A35" s="8">
        <v>1.1100000000000001</v>
      </c>
      <c r="B35" s="7" t="s">
        <v>21</v>
      </c>
      <c r="C35" s="9"/>
      <c r="D35" s="38"/>
      <c r="E35" s="6"/>
    </row>
    <row r="36" spans="1:5" ht="24">
      <c r="A36" s="86">
        <v>1.1200000000000001</v>
      </c>
      <c r="B36" s="10" t="s">
        <v>82</v>
      </c>
      <c r="C36" s="6"/>
      <c r="D36" s="42"/>
      <c r="E36" s="6"/>
    </row>
    <row r="37" spans="1:5" ht="24">
      <c r="A37" s="87"/>
      <c r="B37" s="19" t="s">
        <v>22</v>
      </c>
      <c r="C37" s="6">
        <v>1832477</v>
      </c>
      <c r="D37" s="42">
        <f>C37</f>
        <v>1832477</v>
      </c>
      <c r="E37" s="6">
        <f>C37-D37</f>
        <v>0</v>
      </c>
    </row>
    <row r="38" spans="1:5">
      <c r="A38" s="8">
        <v>1.1299999999999999</v>
      </c>
      <c r="B38" s="10" t="s">
        <v>93</v>
      </c>
      <c r="C38" s="9"/>
      <c r="D38" s="42"/>
      <c r="E38" s="6"/>
    </row>
    <row r="39" spans="1:5" ht="36">
      <c r="A39" s="27">
        <v>1.1399999999999999</v>
      </c>
      <c r="B39" s="10" t="s">
        <v>94</v>
      </c>
      <c r="C39" s="9"/>
      <c r="D39" s="43"/>
      <c r="E39" s="6"/>
    </row>
    <row r="40" spans="1:5" ht="24">
      <c r="A40" s="86">
        <v>1.1499999999999999</v>
      </c>
      <c r="B40" s="53" t="s">
        <v>103</v>
      </c>
      <c r="C40" s="9">
        <f>51200+50660+16000+60000+22500+50048+4000</f>
        <v>254408</v>
      </c>
      <c r="D40" s="43"/>
      <c r="E40" s="6">
        <f>C40</f>
        <v>254408</v>
      </c>
    </row>
    <row r="41" spans="1:5">
      <c r="A41" s="87"/>
      <c r="B41" s="10" t="s">
        <v>102</v>
      </c>
      <c r="C41" s="71"/>
      <c r="D41" s="42"/>
      <c r="E41" s="6"/>
    </row>
    <row r="42" spans="1:5">
      <c r="A42" s="76" t="s">
        <v>120</v>
      </c>
      <c r="B42" s="78" t="s">
        <v>121</v>
      </c>
      <c r="C42" s="85">
        <v>2850131</v>
      </c>
      <c r="D42" s="42"/>
      <c r="E42" s="6">
        <f>C42</f>
        <v>2850131</v>
      </c>
    </row>
    <row r="43" spans="1:5">
      <c r="A43" s="86">
        <v>1.1599999999999999</v>
      </c>
      <c r="B43" s="26" t="s">
        <v>23</v>
      </c>
      <c r="C43" s="9"/>
      <c r="E43" s="16"/>
    </row>
    <row r="44" spans="1:5" ht="24">
      <c r="A44" s="91"/>
      <c r="B44" s="19" t="s">
        <v>24</v>
      </c>
      <c r="C44" s="71">
        <f>3248+7105+82252+22743+24668</f>
        <v>140016</v>
      </c>
      <c r="D44" s="79">
        <v>0</v>
      </c>
      <c r="E44" s="16">
        <v>0</v>
      </c>
    </row>
    <row r="45" spans="1:5" ht="24">
      <c r="A45" s="87"/>
      <c r="B45" s="19" t="s">
        <v>101</v>
      </c>
      <c r="C45" s="71">
        <v>7452688</v>
      </c>
      <c r="D45" s="79">
        <v>0</v>
      </c>
      <c r="E45" s="16">
        <f>C45</f>
        <v>7452688</v>
      </c>
    </row>
    <row r="46" spans="1:5">
      <c r="A46" s="86">
        <v>1.17</v>
      </c>
      <c r="B46" s="22" t="s">
        <v>25</v>
      </c>
      <c r="C46" s="5"/>
      <c r="D46" s="43"/>
      <c r="E46" s="16"/>
    </row>
    <row r="47" spans="1:5" ht="60">
      <c r="A47" s="91"/>
      <c r="B47" s="19" t="s">
        <v>95</v>
      </c>
      <c r="C47" s="5" t="s">
        <v>123</v>
      </c>
      <c r="D47" s="9">
        <v>5042733</v>
      </c>
      <c r="E47" s="16">
        <f>D47</f>
        <v>5042733</v>
      </c>
    </row>
    <row r="48" spans="1:5" ht="24">
      <c r="A48" s="91"/>
      <c r="B48" s="19" t="s">
        <v>96</v>
      </c>
      <c r="C48" s="5">
        <v>0</v>
      </c>
      <c r="D48" s="79"/>
      <c r="E48" s="16">
        <f>C48</f>
        <v>0</v>
      </c>
    </row>
    <row r="49" spans="1:9" ht="36">
      <c r="A49" s="91"/>
      <c r="B49" s="19" t="s">
        <v>97</v>
      </c>
      <c r="C49" s="5">
        <v>0</v>
      </c>
      <c r="D49" s="80">
        <v>0</v>
      </c>
      <c r="E49" s="16">
        <f>C49</f>
        <v>0</v>
      </c>
      <c r="I49" s="84"/>
    </row>
    <row r="50" spans="1:9" ht="36">
      <c r="A50" s="91"/>
      <c r="B50" s="19" t="s">
        <v>98</v>
      </c>
      <c r="C50" s="11">
        <f>8999166-Sheet1!D18</f>
        <v>5869603</v>
      </c>
      <c r="D50" s="81">
        <v>0</v>
      </c>
      <c r="E50" s="16">
        <f>C50</f>
        <v>5869603</v>
      </c>
    </row>
    <row r="51" spans="1:9" ht="72">
      <c r="A51" s="91"/>
      <c r="B51" s="19" t="s">
        <v>99</v>
      </c>
      <c r="C51" s="11">
        <f>94837397-Sheet1!C18</f>
        <v>21134564</v>
      </c>
      <c r="D51" s="71">
        <f>37094906-Sheet1!E18</f>
        <v>7029310</v>
      </c>
      <c r="E51" s="16">
        <f>D51</f>
        <v>7029310</v>
      </c>
    </row>
    <row r="52" spans="1:9">
      <c r="A52" s="87"/>
      <c r="B52" s="33" t="s">
        <v>26</v>
      </c>
      <c r="C52" s="11">
        <f>Sheet1!B18</f>
        <v>76832396</v>
      </c>
      <c r="D52" s="39"/>
      <c r="E52" s="6"/>
    </row>
    <row r="53" spans="1:9">
      <c r="A53" s="86">
        <v>1.18</v>
      </c>
      <c r="B53" s="22" t="s">
        <v>27</v>
      </c>
      <c r="C53" s="9"/>
      <c r="D53" s="44"/>
      <c r="E53" s="16"/>
    </row>
    <row r="54" spans="1:9">
      <c r="A54" s="91"/>
      <c r="B54" s="9" t="s">
        <v>28</v>
      </c>
      <c r="C54" s="9">
        <f>41361075+721824+135536+4141809+100757+406263+44003</f>
        <v>46911267</v>
      </c>
      <c r="D54" s="42"/>
      <c r="E54" s="16">
        <f>C54</f>
        <v>46911267</v>
      </c>
    </row>
    <row r="55" spans="1:9">
      <c r="A55" s="91"/>
      <c r="B55" s="9" t="s">
        <v>29</v>
      </c>
      <c r="C55" s="9">
        <f>36437351+1196</f>
        <v>36438547</v>
      </c>
      <c r="D55" s="42"/>
      <c r="E55" s="16">
        <f>C55</f>
        <v>36438547</v>
      </c>
    </row>
    <row r="56" spans="1:9">
      <c r="A56" s="87"/>
      <c r="B56" s="9" t="s">
        <v>30</v>
      </c>
      <c r="C56" s="9">
        <v>908246</v>
      </c>
      <c r="D56" s="42"/>
      <c r="E56" s="16">
        <f>C56</f>
        <v>908246</v>
      </c>
    </row>
    <row r="57" spans="1:9">
      <c r="A57" s="8">
        <v>1.19</v>
      </c>
      <c r="B57" s="4" t="s">
        <v>31</v>
      </c>
      <c r="C57" s="21">
        <f>SUM(C11:C56)</f>
        <v>237752009</v>
      </c>
      <c r="D57" s="42"/>
      <c r="E57" s="21">
        <f>SUM(E11:E56)</f>
        <v>124981683.25</v>
      </c>
    </row>
    <row r="58" spans="1:9">
      <c r="A58" s="98" t="s">
        <v>32</v>
      </c>
      <c r="B58" s="98"/>
      <c r="C58" s="98"/>
      <c r="D58" s="98"/>
      <c r="E58" s="98"/>
    </row>
    <row r="59" spans="1:9">
      <c r="A59" s="86">
        <v>2.1</v>
      </c>
      <c r="B59" s="22" t="s">
        <v>33</v>
      </c>
      <c r="D59" s="45"/>
      <c r="E59" s="6"/>
    </row>
    <row r="60" spans="1:9">
      <c r="A60" s="91"/>
      <c r="B60" s="23" t="s">
        <v>34</v>
      </c>
      <c r="C60" s="16">
        <v>7955921</v>
      </c>
      <c r="D60" s="42"/>
      <c r="E60" s="16">
        <f>C60</f>
        <v>7955921</v>
      </c>
    </row>
    <row r="61" spans="1:9">
      <c r="A61" s="91"/>
      <c r="B61" s="23" t="s">
        <v>35</v>
      </c>
      <c r="C61" s="9">
        <v>0</v>
      </c>
      <c r="D61" s="42"/>
      <c r="E61" s="16">
        <f>C61</f>
        <v>0</v>
      </c>
    </row>
    <row r="62" spans="1:9">
      <c r="A62" s="87"/>
      <c r="B62" s="23" t="s">
        <v>36</v>
      </c>
      <c r="C62" s="9">
        <f>40520630-C61-C60</f>
        <v>32564709</v>
      </c>
      <c r="D62" s="42"/>
      <c r="E62" s="16">
        <f>C62</f>
        <v>32564709</v>
      </c>
    </row>
    <row r="63" spans="1:9">
      <c r="A63" s="86">
        <v>2.2000000000000002</v>
      </c>
      <c r="B63" s="22" t="s">
        <v>37</v>
      </c>
      <c r="C63" s="9"/>
      <c r="D63" s="46"/>
      <c r="E63" s="6"/>
    </row>
    <row r="64" spans="1:9">
      <c r="A64" s="91"/>
      <c r="B64" s="23" t="s">
        <v>38</v>
      </c>
      <c r="C64" s="9">
        <f>287693+315630</f>
        <v>603323</v>
      </c>
      <c r="D64" s="42"/>
      <c r="E64" s="16">
        <f>C64</f>
        <v>603323</v>
      </c>
    </row>
    <row r="65" spans="1:5">
      <c r="A65" s="91"/>
      <c r="B65" s="23" t="s">
        <v>39</v>
      </c>
      <c r="C65" s="9">
        <f>3890020+850323+191052</f>
        <v>4931395</v>
      </c>
      <c r="D65" s="42"/>
      <c r="E65" s="16">
        <f>C65</f>
        <v>4931395</v>
      </c>
    </row>
    <row r="66" spans="1:5">
      <c r="A66" s="91"/>
      <c r="B66" s="23" t="s">
        <v>40</v>
      </c>
      <c r="C66" s="9"/>
      <c r="D66" s="42"/>
      <c r="E66" s="16"/>
    </row>
    <row r="67" spans="1:5">
      <c r="A67" s="91"/>
      <c r="B67" s="23" t="s">
        <v>41</v>
      </c>
      <c r="C67" s="9"/>
      <c r="D67" s="42"/>
      <c r="E67" s="16"/>
    </row>
    <row r="68" spans="1:5">
      <c r="A68" s="91"/>
      <c r="B68" s="23" t="s">
        <v>42</v>
      </c>
      <c r="C68" s="9"/>
      <c r="D68" s="42"/>
      <c r="E68" s="16"/>
    </row>
    <row r="69" spans="1:5">
      <c r="A69" s="91"/>
      <c r="B69" s="23" t="s">
        <v>43</v>
      </c>
      <c r="C69" s="9"/>
      <c r="D69" s="42"/>
      <c r="E69" s="16"/>
    </row>
    <row r="70" spans="1:5">
      <c r="A70" s="91"/>
      <c r="B70" s="23" t="s">
        <v>44</v>
      </c>
      <c r="C70" s="9"/>
      <c r="D70" s="42"/>
      <c r="E70" s="16"/>
    </row>
    <row r="71" spans="1:5">
      <c r="A71" s="91"/>
      <c r="B71" s="23" t="s">
        <v>45</v>
      </c>
      <c r="C71" s="85">
        <v>2850131</v>
      </c>
      <c r="D71" s="42"/>
      <c r="E71" s="16">
        <f>C71</f>
        <v>2850131</v>
      </c>
    </row>
    <row r="72" spans="1:5" ht="24">
      <c r="A72" s="87"/>
      <c r="B72" s="23" t="s">
        <v>46</v>
      </c>
      <c r="C72" s="23"/>
      <c r="D72" s="42"/>
      <c r="E72" s="16"/>
    </row>
    <row r="73" spans="1:5">
      <c r="A73" s="86">
        <v>2.2999999999999998</v>
      </c>
      <c r="B73" s="22" t="s">
        <v>47</v>
      </c>
      <c r="C73" s="9"/>
      <c r="D73" s="46"/>
      <c r="E73" s="6"/>
    </row>
    <row r="74" spans="1:5">
      <c r="A74" s="91"/>
      <c r="B74" s="51" t="s">
        <v>48</v>
      </c>
      <c r="C74" s="23">
        <v>0</v>
      </c>
      <c r="D74" s="42"/>
      <c r="E74" s="16"/>
    </row>
    <row r="75" spans="1:5" ht="36">
      <c r="A75" s="91"/>
      <c r="B75" s="51" t="s">
        <v>105</v>
      </c>
      <c r="C75" s="23">
        <v>0</v>
      </c>
      <c r="D75" s="42"/>
      <c r="E75" s="16"/>
    </row>
    <row r="76" spans="1:5">
      <c r="A76" s="91"/>
      <c r="B76" s="51" t="s">
        <v>106</v>
      </c>
      <c r="C76" s="23">
        <v>0</v>
      </c>
      <c r="D76" s="42"/>
      <c r="E76" s="16"/>
    </row>
    <row r="77" spans="1:5">
      <c r="A77" s="91"/>
      <c r="B77" s="51" t="s">
        <v>49</v>
      </c>
      <c r="C77" s="23">
        <v>0</v>
      </c>
      <c r="D77" s="42"/>
      <c r="E77" s="16"/>
    </row>
    <row r="78" spans="1:5" ht="108">
      <c r="A78" s="91"/>
      <c r="B78" s="52" t="s">
        <v>107</v>
      </c>
      <c r="C78" s="23">
        <v>0</v>
      </c>
      <c r="D78" s="42"/>
      <c r="E78" s="16"/>
    </row>
    <row r="79" spans="1:5" ht="24">
      <c r="A79" s="87"/>
      <c r="B79" s="51" t="s">
        <v>108</v>
      </c>
      <c r="C79" s="23">
        <v>0</v>
      </c>
      <c r="D79" s="42"/>
      <c r="E79" s="16"/>
    </row>
    <row r="80" spans="1:5">
      <c r="A80" s="86">
        <v>2.4</v>
      </c>
      <c r="B80" s="22" t="s">
        <v>50</v>
      </c>
      <c r="C80" s="23"/>
      <c r="D80" s="47"/>
      <c r="E80" s="6"/>
    </row>
    <row r="81" spans="1:11" ht="132">
      <c r="A81" s="91"/>
      <c r="B81" s="34" t="s">
        <v>109</v>
      </c>
      <c r="C81" s="23">
        <v>139000000</v>
      </c>
      <c r="D81" s="42"/>
      <c r="E81" s="6">
        <v>0</v>
      </c>
    </row>
    <row r="82" spans="1:11">
      <c r="A82" s="87"/>
      <c r="B82" s="19" t="s">
        <v>100</v>
      </c>
      <c r="C82" s="23"/>
      <c r="D82" s="42"/>
      <c r="E82" s="6"/>
    </row>
    <row r="83" spans="1:11">
      <c r="A83" s="13">
        <v>2.5</v>
      </c>
      <c r="B83" s="22" t="s">
        <v>72</v>
      </c>
      <c r="C83" s="24">
        <f>SUM(C61:C81)</f>
        <v>179949558</v>
      </c>
      <c r="D83" s="39"/>
      <c r="E83" s="24">
        <f>SUM(E59:E81)</f>
        <v>48905479</v>
      </c>
    </row>
    <row r="84" spans="1:11">
      <c r="A84" s="98" t="s">
        <v>83</v>
      </c>
      <c r="B84" s="98"/>
      <c r="C84" s="98"/>
      <c r="D84" s="98"/>
      <c r="E84" s="98"/>
    </row>
    <row r="85" spans="1:11">
      <c r="A85" s="101">
        <v>3.1</v>
      </c>
      <c r="B85" s="95" t="s">
        <v>84</v>
      </c>
      <c r="C85" s="96"/>
      <c r="D85" s="96"/>
      <c r="E85" s="97"/>
    </row>
    <row r="86" spans="1:11" ht="36">
      <c r="A86" s="102"/>
      <c r="B86" s="19" t="s">
        <v>85</v>
      </c>
      <c r="C86" s="82">
        <v>6543207</v>
      </c>
      <c r="D86" s="23">
        <f>C86</f>
        <v>6543207</v>
      </c>
      <c r="E86" s="6">
        <f>D86</f>
        <v>6543207</v>
      </c>
      <c r="H86" s="72">
        <v>14511568</v>
      </c>
      <c r="I86" s="73">
        <f>H86*0.1</f>
        <v>1451156.8</v>
      </c>
    </row>
    <row r="87" spans="1:11">
      <c r="A87" s="86">
        <v>3.2</v>
      </c>
      <c r="B87" s="88" t="s">
        <v>51</v>
      </c>
      <c r="C87" s="89"/>
      <c r="D87" s="89"/>
      <c r="E87" s="90"/>
    </row>
    <row r="88" spans="1:11" ht="60">
      <c r="A88" s="91"/>
      <c r="B88" s="19" t="s">
        <v>86</v>
      </c>
      <c r="C88" s="5"/>
      <c r="D88" s="43"/>
      <c r="E88" s="16"/>
      <c r="H88" s="74" t="s">
        <v>118</v>
      </c>
      <c r="I88" s="72">
        <v>7880390</v>
      </c>
      <c r="J88" s="75">
        <f>I86</f>
        <v>1451156.8</v>
      </c>
      <c r="K88" s="75">
        <f>I88-J88</f>
        <v>6429233.2000000002</v>
      </c>
    </row>
    <row r="89" spans="1:11">
      <c r="A89" s="86">
        <v>3.3</v>
      </c>
      <c r="B89" s="95" t="s">
        <v>52</v>
      </c>
      <c r="C89" s="96"/>
      <c r="D89" s="96"/>
      <c r="E89" s="97"/>
      <c r="H89" s="74">
        <v>148</v>
      </c>
      <c r="I89" s="72">
        <v>1565131</v>
      </c>
      <c r="J89" s="75">
        <f>I86</f>
        <v>1451156.8</v>
      </c>
      <c r="K89" s="75">
        <f>I89-J89</f>
        <v>113974.19999999995</v>
      </c>
    </row>
    <row r="90" spans="1:11" ht="96">
      <c r="A90" s="91"/>
      <c r="B90" s="25" t="s">
        <v>87</v>
      </c>
      <c r="C90" s="5"/>
      <c r="D90" s="43"/>
      <c r="E90" s="6"/>
      <c r="K90" s="75">
        <f>SUM(K88:K89)</f>
        <v>6543207.4000000004</v>
      </c>
    </row>
    <row r="91" spans="1:11">
      <c r="A91" s="87"/>
      <c r="B91" s="25" t="s">
        <v>77</v>
      </c>
      <c r="C91" s="5"/>
      <c r="D91" s="49"/>
      <c r="E91" s="6"/>
    </row>
    <row r="92" spans="1:11">
      <c r="A92" s="86">
        <v>3.4</v>
      </c>
      <c r="B92" s="95" t="s">
        <v>53</v>
      </c>
      <c r="C92" s="96"/>
      <c r="D92" s="96"/>
      <c r="E92" s="97"/>
    </row>
    <row r="93" spans="1:11" ht="24">
      <c r="A93" s="87"/>
      <c r="B93" s="19" t="s">
        <v>54</v>
      </c>
      <c r="C93" s="5"/>
      <c r="D93" s="48"/>
      <c r="E93" s="6"/>
    </row>
    <row r="94" spans="1:11">
      <c r="A94" s="86">
        <v>3.5</v>
      </c>
      <c r="B94" s="95" t="s">
        <v>55</v>
      </c>
      <c r="C94" s="96"/>
      <c r="D94" s="96"/>
      <c r="E94" s="97"/>
    </row>
    <row r="95" spans="1:11" ht="36">
      <c r="A95" s="87"/>
      <c r="B95" s="34" t="s">
        <v>56</v>
      </c>
      <c r="C95" s="5"/>
      <c r="D95" s="49"/>
      <c r="E95" s="6"/>
    </row>
    <row r="96" spans="1:11">
      <c r="A96" s="8">
        <v>3.6</v>
      </c>
      <c r="B96" s="10" t="s">
        <v>57</v>
      </c>
      <c r="C96" s="9"/>
      <c r="D96" s="48"/>
      <c r="E96" s="16"/>
    </row>
    <row r="97" spans="1:5">
      <c r="A97" s="86">
        <v>3.7</v>
      </c>
      <c r="B97" s="88" t="s">
        <v>58</v>
      </c>
      <c r="C97" s="89"/>
      <c r="D97" s="89"/>
      <c r="E97" s="90"/>
    </row>
    <row r="98" spans="1:5" ht="72">
      <c r="A98" s="87"/>
      <c r="B98" s="19" t="s">
        <v>88</v>
      </c>
      <c r="C98" s="5"/>
      <c r="D98" s="48"/>
      <c r="E98" s="6"/>
    </row>
    <row r="99" spans="1:5">
      <c r="A99" s="86">
        <v>3.8</v>
      </c>
      <c r="B99" s="88" t="s">
        <v>59</v>
      </c>
      <c r="C99" s="89"/>
      <c r="D99" s="89"/>
      <c r="E99" s="90"/>
    </row>
    <row r="100" spans="1:5" ht="36">
      <c r="A100" s="87"/>
      <c r="B100" s="19" t="s">
        <v>60</v>
      </c>
      <c r="C100" s="5">
        <v>180800</v>
      </c>
      <c r="D100" s="70">
        <f>C100*0.05</f>
        <v>9040</v>
      </c>
      <c r="E100" s="6">
        <f>C100-D100</f>
        <v>171760</v>
      </c>
    </row>
    <row r="101" spans="1:5">
      <c r="A101" s="86">
        <v>3.9</v>
      </c>
      <c r="B101" s="88" t="s">
        <v>61</v>
      </c>
      <c r="C101" s="89"/>
      <c r="D101" s="89"/>
      <c r="E101" s="90"/>
    </row>
    <row r="102" spans="1:5" ht="36">
      <c r="A102" s="91"/>
      <c r="B102" s="19" t="s">
        <v>62</v>
      </c>
      <c r="C102" s="5"/>
      <c r="D102" s="43"/>
      <c r="E102" s="6"/>
    </row>
    <row r="103" spans="1:5" ht="24">
      <c r="A103" s="87"/>
      <c r="B103" s="19" t="s">
        <v>63</v>
      </c>
      <c r="C103" s="5"/>
      <c r="D103" s="48"/>
      <c r="E103" s="6"/>
    </row>
    <row r="104" spans="1:5">
      <c r="A104" s="103">
        <v>3.1</v>
      </c>
      <c r="B104" s="92" t="s">
        <v>64</v>
      </c>
      <c r="C104" s="93"/>
      <c r="D104" s="93"/>
      <c r="E104" s="94"/>
    </row>
    <row r="105" spans="1:5" ht="48">
      <c r="A105" s="104"/>
      <c r="B105" s="19" t="s">
        <v>65</v>
      </c>
      <c r="C105" s="11"/>
      <c r="D105" s="43"/>
      <c r="E105" s="6"/>
    </row>
    <row r="106" spans="1:5" ht="36">
      <c r="A106" s="105"/>
      <c r="B106" s="19" t="s">
        <v>66</v>
      </c>
      <c r="C106" s="11"/>
      <c r="D106" s="48"/>
      <c r="E106" s="6"/>
    </row>
    <row r="107" spans="1:5">
      <c r="A107" s="13">
        <v>3.11</v>
      </c>
      <c r="B107" s="12" t="s">
        <v>67</v>
      </c>
      <c r="C107" s="21">
        <f>SUM(C85:C106)</f>
        <v>6724007</v>
      </c>
      <c r="D107" s="50">
        <f>SUM(D85:D106)</f>
        <v>6552247</v>
      </c>
      <c r="E107" s="21">
        <f>SUM(E85:E106)</f>
        <v>6714967</v>
      </c>
    </row>
    <row r="108" spans="1:5">
      <c r="A108" s="1" t="s">
        <v>68</v>
      </c>
      <c r="C108" s="3">
        <f>C57-C83-C107</f>
        <v>51078444</v>
      </c>
      <c r="D108" s="3"/>
      <c r="E108" s="3">
        <f>E57-E83-E107</f>
        <v>69361237.25</v>
      </c>
    </row>
    <row r="109" spans="1:5">
      <c r="A109" s="2" t="s">
        <v>69</v>
      </c>
    </row>
    <row r="110" spans="1:5">
      <c r="A110" s="2" t="s">
        <v>70</v>
      </c>
    </row>
    <row r="111" spans="1:5">
      <c r="A111" s="2" t="s">
        <v>71</v>
      </c>
    </row>
    <row r="112" spans="1:5">
      <c r="A112" s="99" t="s">
        <v>78</v>
      </c>
      <c r="B112" s="99"/>
      <c r="C112" s="99"/>
    </row>
  </sheetData>
  <mergeCells count="34">
    <mergeCell ref="A112:C112"/>
    <mergeCell ref="A14:A22"/>
    <mergeCell ref="A29:A31"/>
    <mergeCell ref="A84:E84"/>
    <mergeCell ref="A58:E58"/>
    <mergeCell ref="A36:A37"/>
    <mergeCell ref="A63:A72"/>
    <mergeCell ref="A85:A86"/>
    <mergeCell ref="A87:A88"/>
    <mergeCell ref="A89:A91"/>
    <mergeCell ref="A92:A93"/>
    <mergeCell ref="A94:A95"/>
    <mergeCell ref="A97:A98"/>
    <mergeCell ref="A104:A106"/>
    <mergeCell ref="B99:E99"/>
    <mergeCell ref="B101:E101"/>
    <mergeCell ref="A10:E10"/>
    <mergeCell ref="A46:A52"/>
    <mergeCell ref="A53:A56"/>
    <mergeCell ref="A59:A62"/>
    <mergeCell ref="B85:E85"/>
    <mergeCell ref="A80:A82"/>
    <mergeCell ref="A43:A45"/>
    <mergeCell ref="A73:A79"/>
    <mergeCell ref="A40:A41"/>
    <mergeCell ref="A23:A27"/>
    <mergeCell ref="A99:A100"/>
    <mergeCell ref="B97:E97"/>
    <mergeCell ref="A101:A103"/>
    <mergeCell ref="B104:E104"/>
    <mergeCell ref="B87:E87"/>
    <mergeCell ref="B89:E89"/>
    <mergeCell ref="B92:E92"/>
    <mergeCell ref="B94:E94"/>
  </mergeCells>
  <pageMargins left="0.2" right="0.2" top="1" bottom="0.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D18" sqref="D18"/>
    </sheetView>
  </sheetViews>
  <sheetFormatPr defaultRowHeight="15"/>
  <cols>
    <col min="2" max="2" width="15.28515625" bestFit="1" customWidth="1"/>
    <col min="3" max="3" width="14.28515625" bestFit="1" customWidth="1"/>
    <col min="4" max="4" width="13.28515625" bestFit="1" customWidth="1"/>
    <col min="5" max="7" width="14.28515625" bestFit="1" customWidth="1"/>
  </cols>
  <sheetData>
    <row r="1" spans="1:7" ht="15.75" thickBot="1">
      <c r="A1" s="55" t="s">
        <v>119</v>
      </c>
      <c r="B1" s="56"/>
      <c r="C1" s="56"/>
      <c r="D1" s="56"/>
      <c r="E1" s="56"/>
      <c r="F1" s="56"/>
      <c r="G1" s="56"/>
    </row>
    <row r="2" spans="1:7">
      <c r="A2" s="57"/>
      <c r="B2" s="58" t="s">
        <v>112</v>
      </c>
      <c r="C2" s="58" t="s">
        <v>113</v>
      </c>
      <c r="D2" s="58" t="s">
        <v>114</v>
      </c>
      <c r="E2" s="59" t="s">
        <v>115</v>
      </c>
      <c r="F2" s="56" t="s">
        <v>116</v>
      </c>
      <c r="G2" s="56"/>
    </row>
    <row r="3" spans="1:7">
      <c r="A3" s="60">
        <v>1</v>
      </c>
      <c r="B3" s="61">
        <v>9347</v>
      </c>
      <c r="C3" s="61">
        <v>9347</v>
      </c>
      <c r="D3" s="61"/>
      <c r="E3" s="62">
        <v>0</v>
      </c>
      <c r="F3" s="56"/>
      <c r="G3" s="56"/>
    </row>
    <row r="4" spans="1:7">
      <c r="A4" s="60">
        <v>2</v>
      </c>
      <c r="B4" s="61">
        <v>2240</v>
      </c>
      <c r="C4" s="61">
        <v>2240</v>
      </c>
      <c r="D4" s="61">
        <v>0</v>
      </c>
      <c r="E4" s="62">
        <v>2240</v>
      </c>
      <c r="F4" s="56"/>
      <c r="G4" s="56"/>
    </row>
    <row r="5" spans="1:7">
      <c r="A5" s="60">
        <v>3</v>
      </c>
      <c r="B5" s="61">
        <v>1383</v>
      </c>
      <c r="C5" s="61">
        <v>1383</v>
      </c>
      <c r="D5" s="61">
        <f>B5-C5</f>
        <v>0</v>
      </c>
      <c r="E5" s="62">
        <v>1383</v>
      </c>
      <c r="F5" s="56"/>
      <c r="G5" s="56"/>
    </row>
    <row r="6" spans="1:7">
      <c r="A6" s="60">
        <v>148</v>
      </c>
      <c r="B6" s="61">
        <v>4435257</v>
      </c>
      <c r="C6" s="61">
        <v>4435257</v>
      </c>
      <c r="D6" s="61">
        <f>B6-C6</f>
        <v>0</v>
      </c>
      <c r="E6" s="62">
        <v>302531</v>
      </c>
      <c r="F6" s="56">
        <v>1543855</v>
      </c>
      <c r="G6" s="56">
        <f>B6-F6</f>
        <v>2891402</v>
      </c>
    </row>
    <row r="7" spans="1:7">
      <c r="A7" s="60">
        <v>191</v>
      </c>
      <c r="B7" s="61">
        <v>42442980</v>
      </c>
      <c r="C7" s="63">
        <v>42442980</v>
      </c>
      <c r="D7" s="61">
        <f>B7-C7</f>
        <v>0</v>
      </c>
      <c r="E7" s="62">
        <v>27165600</v>
      </c>
      <c r="F7" s="56"/>
      <c r="G7" s="56"/>
    </row>
    <row r="8" spans="1:7">
      <c r="A8" s="60">
        <v>199</v>
      </c>
      <c r="B8" s="61">
        <v>2934596</v>
      </c>
      <c r="C8" s="61">
        <v>2934596</v>
      </c>
      <c r="D8" s="61">
        <f>B8-C8</f>
        <v>0</v>
      </c>
      <c r="E8" s="62">
        <v>0</v>
      </c>
      <c r="F8" s="56">
        <v>1221500</v>
      </c>
      <c r="G8" s="56">
        <f>B8-F8</f>
        <v>1713096</v>
      </c>
    </row>
    <row r="9" spans="1:7">
      <c r="A9" s="60">
        <v>280</v>
      </c>
      <c r="B9" s="61">
        <v>3558823</v>
      </c>
      <c r="C9" s="61">
        <v>429260</v>
      </c>
      <c r="D9" s="61">
        <f t="shared" ref="D9:D17" si="0">B9-C9</f>
        <v>3129563</v>
      </c>
      <c r="E9" s="62">
        <v>2237</v>
      </c>
      <c r="F9" s="56">
        <v>2717000</v>
      </c>
      <c r="G9" s="56">
        <f>B9-F9</f>
        <v>841823</v>
      </c>
    </row>
    <row r="10" spans="1:7">
      <c r="A10" s="60">
        <v>281</v>
      </c>
      <c r="B10" s="61">
        <v>17792093</v>
      </c>
      <c r="C10" s="61">
        <v>17792093</v>
      </c>
      <c r="D10" s="61">
        <f t="shared" si="0"/>
        <v>0</v>
      </c>
      <c r="E10" s="62">
        <v>1878042</v>
      </c>
      <c r="F10" s="56">
        <v>11744180</v>
      </c>
      <c r="G10" s="56"/>
    </row>
    <row r="11" spans="1:7">
      <c r="A11" s="60">
        <v>380</v>
      </c>
      <c r="B11" s="61">
        <v>2663765</v>
      </c>
      <c r="C11" s="61">
        <v>2663765</v>
      </c>
      <c r="D11" s="61">
        <f t="shared" si="0"/>
        <v>0</v>
      </c>
      <c r="E11" s="62">
        <v>140010</v>
      </c>
      <c r="F11" s="56">
        <v>466700</v>
      </c>
      <c r="G11" s="56"/>
    </row>
    <row r="12" spans="1:7">
      <c r="A12" s="60">
        <v>381</v>
      </c>
      <c r="B12" s="61">
        <v>0</v>
      </c>
      <c r="C12" s="61">
        <v>0</v>
      </c>
      <c r="D12" s="61">
        <f t="shared" si="0"/>
        <v>0</v>
      </c>
      <c r="E12" s="62">
        <v>0</v>
      </c>
      <c r="F12" s="56"/>
      <c r="G12" s="56"/>
    </row>
    <row r="13" spans="1:7">
      <c r="A13" s="60">
        <v>382</v>
      </c>
      <c r="B13" s="61">
        <v>400</v>
      </c>
      <c r="C13" s="61">
        <v>400</v>
      </c>
      <c r="D13" s="61">
        <f t="shared" si="0"/>
        <v>0</v>
      </c>
      <c r="E13" s="62">
        <v>0</v>
      </c>
      <c r="F13" s="56"/>
      <c r="G13" s="56"/>
    </row>
    <row r="14" spans="1:7">
      <c r="A14" s="60">
        <v>383</v>
      </c>
      <c r="B14" s="61">
        <v>400</v>
      </c>
      <c r="C14" s="61">
        <v>400</v>
      </c>
      <c r="D14" s="61">
        <f t="shared" si="0"/>
        <v>0</v>
      </c>
      <c r="E14" s="62">
        <v>0</v>
      </c>
      <c r="F14" s="56"/>
      <c r="G14" s="56"/>
    </row>
    <row r="15" spans="1:7">
      <c r="A15" s="60">
        <v>575</v>
      </c>
      <c r="B15" s="61">
        <v>2848161</v>
      </c>
      <c r="C15" s="61">
        <v>2848161</v>
      </c>
      <c r="D15" s="61">
        <f t="shared" si="0"/>
        <v>0</v>
      </c>
      <c r="E15" s="62">
        <v>573553</v>
      </c>
      <c r="F15" s="56">
        <v>11387610</v>
      </c>
      <c r="G15" s="56"/>
    </row>
    <row r="16" spans="1:7">
      <c r="A16" s="60" t="s">
        <v>117</v>
      </c>
      <c r="B16" s="61">
        <v>1700</v>
      </c>
      <c r="C16" s="61">
        <v>1700</v>
      </c>
      <c r="D16" s="61">
        <f t="shared" si="0"/>
        <v>0</v>
      </c>
      <c r="E16" s="62"/>
      <c r="F16" s="56"/>
      <c r="G16" s="56"/>
    </row>
    <row r="17" spans="1:7">
      <c r="A17" s="60" t="s">
        <v>118</v>
      </c>
      <c r="B17" s="61">
        <v>141251</v>
      </c>
      <c r="C17" s="61">
        <v>141251</v>
      </c>
      <c r="D17" s="61">
        <f t="shared" si="0"/>
        <v>0</v>
      </c>
      <c r="E17" s="62">
        <v>0</v>
      </c>
      <c r="F17" s="56"/>
      <c r="G17" s="56"/>
    </row>
    <row r="18" spans="1:7" ht="15.75" thickBot="1">
      <c r="A18" s="64"/>
      <c r="B18" s="65">
        <f>SUM(B3:B17)</f>
        <v>76832396</v>
      </c>
      <c r="C18" s="65">
        <f>SUM(C3:C17)</f>
        <v>73702833</v>
      </c>
      <c r="D18" s="65">
        <f>SUM(D3:D17)</f>
        <v>3129563</v>
      </c>
      <c r="E18" s="66">
        <f>SUM(E3:E17)</f>
        <v>30065596</v>
      </c>
      <c r="F18" s="56">
        <f t="shared" ref="F18" si="1">SUM(F4:F16)</f>
        <v>29080845</v>
      </c>
      <c r="G18" s="56">
        <f>B18-F18</f>
        <v>47751551</v>
      </c>
    </row>
    <row r="19" spans="1:7" ht="15.75" thickTop="1">
      <c r="A19" s="55"/>
      <c r="B19" s="56"/>
      <c r="C19" s="56"/>
      <c r="D19" s="56"/>
      <c r="E19" s="56"/>
      <c r="F19" s="56"/>
      <c r="G19" s="56"/>
    </row>
    <row r="20" spans="1:7">
      <c r="A20" s="55"/>
      <c r="B20" s="56"/>
      <c r="C20" s="56"/>
      <c r="D20" s="56"/>
      <c r="E20" s="56"/>
      <c r="F20" s="56"/>
      <c r="G20" s="56">
        <f>G18-G6-G8</f>
        <v>43147053</v>
      </c>
    </row>
    <row r="21" spans="1:7">
      <c r="A21" s="55"/>
      <c r="B21" s="56"/>
      <c r="C21" s="56"/>
      <c r="D21" s="56"/>
      <c r="E21" s="56"/>
      <c r="F21" s="56"/>
      <c r="G21" s="56">
        <f>2500000</f>
        <v>2500000</v>
      </c>
    </row>
    <row r="22" spans="1:7">
      <c r="A22" s="55"/>
      <c r="B22" s="56"/>
      <c r="C22" s="56"/>
      <c r="D22" s="56"/>
      <c r="E22" s="56"/>
      <c r="F22" s="56"/>
      <c r="G22" s="56">
        <v>5800000</v>
      </c>
    </row>
    <row r="23" spans="1:7">
      <c r="A23" s="55"/>
      <c r="B23" s="56"/>
      <c r="C23" s="56"/>
      <c r="D23" s="56"/>
      <c r="E23" s="56"/>
      <c r="F23" s="56"/>
      <c r="G23" s="56">
        <v>1050000</v>
      </c>
    </row>
    <row r="24" spans="1:7">
      <c r="A24" s="55"/>
      <c r="B24" s="56"/>
      <c r="C24" s="56"/>
      <c r="D24" s="56"/>
      <c r="E24" s="56"/>
      <c r="F24" s="56"/>
      <c r="G24" s="56">
        <v>2100000</v>
      </c>
    </row>
    <row r="25" spans="1:7">
      <c r="A25" s="55"/>
      <c r="B25" s="56"/>
      <c r="C25" s="56"/>
      <c r="D25" s="56"/>
      <c r="E25" s="56"/>
      <c r="F25" s="56"/>
      <c r="G25" s="56">
        <f>SUM(G20:G24)</f>
        <v>54597053</v>
      </c>
    </row>
    <row r="26" spans="1:7">
      <c r="A26" s="55"/>
      <c r="B26" s="56"/>
      <c r="C26" s="56"/>
      <c r="D26" s="56"/>
      <c r="E26" s="56"/>
      <c r="F26" s="56"/>
      <c r="G26" s="56">
        <v>-2000000</v>
      </c>
    </row>
    <row r="27" spans="1:7">
      <c r="A27" s="55"/>
      <c r="B27" s="56"/>
      <c r="C27" s="56"/>
      <c r="D27" s="56"/>
      <c r="E27" s="56"/>
      <c r="F27" s="56"/>
      <c r="G27" s="56">
        <f>SUM(G25:G26)</f>
        <v>52597053</v>
      </c>
    </row>
    <row r="28" spans="1:7">
      <c r="A28" s="55"/>
      <c r="B28" s="56"/>
      <c r="C28" s="56"/>
      <c r="D28" s="56"/>
      <c r="E28" s="56"/>
      <c r="F28" s="56"/>
      <c r="G28" s="56">
        <v>55000000</v>
      </c>
    </row>
    <row r="29" spans="1:7">
      <c r="A29" s="55"/>
      <c r="B29" s="56"/>
      <c r="C29" s="56"/>
      <c r="D29" s="56"/>
      <c r="E29" s="56"/>
      <c r="F29" s="56"/>
      <c r="G29" s="56">
        <f>G28-G27</f>
        <v>2402947</v>
      </c>
    </row>
    <row r="30" spans="1:7">
      <c r="A30" s="55"/>
      <c r="B30" s="56"/>
      <c r="C30" s="56"/>
      <c r="D30" s="56"/>
      <c r="E30" s="56"/>
      <c r="F30" s="56"/>
      <c r="G30" s="67">
        <v>4100000</v>
      </c>
    </row>
    <row r="31" spans="1:7">
      <c r="A31" s="55"/>
      <c r="B31" s="56"/>
      <c r="C31" s="56"/>
      <c r="D31" s="56"/>
      <c r="E31" s="56"/>
      <c r="F31" s="56"/>
      <c r="G31" s="68">
        <v>7800000</v>
      </c>
    </row>
    <row r="32" spans="1:7">
      <c r="A32" s="55"/>
      <c r="B32" s="56"/>
      <c r="C32" s="56"/>
      <c r="D32" s="56"/>
      <c r="E32" s="56"/>
      <c r="F32" s="56"/>
      <c r="G32" s="69">
        <f>2500000-500000</f>
        <v>2000000</v>
      </c>
    </row>
    <row r="33" spans="1:7">
      <c r="A33" s="55"/>
      <c r="B33" s="56"/>
      <c r="C33" s="56"/>
      <c r="D33" s="56"/>
      <c r="E33" s="56"/>
      <c r="F33" s="56"/>
      <c r="G33" s="56">
        <f>SUM(G30:G32)</f>
        <v>13900000</v>
      </c>
    </row>
    <row r="34" spans="1:7" ht="15.75" thickBot="1">
      <c r="A34" s="55"/>
      <c r="B34" s="56"/>
      <c r="C34" s="56"/>
      <c r="D34" s="56"/>
      <c r="E34" s="56"/>
      <c r="F34" s="56"/>
      <c r="G34" s="65">
        <f>G29-G33</f>
        <v>-11497053</v>
      </c>
    </row>
    <row r="35" spans="1:7" ht="15.75" thickTop="1">
      <c r="A35" s="55"/>
      <c r="B35" s="56"/>
      <c r="C35" s="56"/>
      <c r="D35" s="56"/>
      <c r="E35" s="56"/>
      <c r="F35" s="56"/>
      <c r="G35" s="56">
        <v>1500000</v>
      </c>
    </row>
    <row r="36" spans="1:7">
      <c r="A36" s="55"/>
      <c r="B36" s="56"/>
      <c r="C36" s="56"/>
      <c r="D36" s="56"/>
      <c r="E36" s="56"/>
      <c r="F36" s="56"/>
      <c r="G36" s="56">
        <f>G34-G35</f>
        <v>-12997053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Liquid Capital</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2022-06-14T08:19:18Z</dcterms:modified>
</cp:coreProperties>
</file>