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540" windowWidth="15600" windowHeight="7215"/>
  </bookViews>
  <sheets>
    <sheet name="Liquid Capital" sheetId="2" r:id="rId1"/>
    <sheet name="1.5 &amp; 3.8" sheetId="3" r:id="rId2"/>
    <sheet name="var_margin" sheetId="5" r:id="rId3"/>
    <sheet name="Sheet1" sheetId="6" r:id="rId4"/>
    <sheet name="New 5 days"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59" i="2" l="1"/>
  <c r="E59" i="2"/>
  <c r="C39" i="2"/>
  <c r="C56" i="2" l="1"/>
  <c r="E43" i="2" l="1"/>
  <c r="E42" i="2"/>
  <c r="D19" i="6"/>
  <c r="F18" i="6"/>
  <c r="F17" i="6"/>
  <c r="F16" i="6"/>
  <c r="F15" i="6"/>
  <c r="F14" i="6"/>
  <c r="F13" i="6"/>
  <c r="F12" i="6"/>
  <c r="F11" i="6"/>
  <c r="F10" i="6"/>
  <c r="F8" i="6"/>
  <c r="F7" i="6"/>
  <c r="F6" i="6"/>
  <c r="F9" i="6"/>
  <c r="G19" i="6"/>
  <c r="D45" i="2" s="1"/>
  <c r="M14" i="6"/>
  <c r="E19" i="6"/>
  <c r="C45" i="2" s="1"/>
  <c r="C46" i="2"/>
  <c r="I87" i="2"/>
  <c r="F19" i="6" l="1"/>
  <c r="C44" i="2" s="1"/>
  <c r="I19" i="6"/>
  <c r="G32" i="2"/>
  <c r="C48" i="2"/>
  <c r="C58" i="2" l="1"/>
  <c r="C49" i="2"/>
  <c r="C35" i="2"/>
  <c r="C6" i="2"/>
  <c r="Y314" i="7" l="1"/>
  <c r="X314" i="7"/>
  <c r="W314" i="7"/>
  <c r="V314" i="7"/>
  <c r="U314" i="7"/>
  <c r="T314" i="7"/>
  <c r="S314" i="7"/>
  <c r="R314" i="7"/>
  <c r="Z326" i="7"/>
  <c r="Z325" i="7"/>
  <c r="Z324" i="7"/>
  <c r="Z323" i="7"/>
  <c r="Z322" i="7"/>
  <c r="Z321" i="7"/>
  <c r="Z320" i="7"/>
  <c r="Z319" i="7"/>
  <c r="Z318" i="7"/>
  <c r="Z317" i="7"/>
  <c r="Z316" i="7"/>
  <c r="Z313" i="7"/>
  <c r="Z312" i="7"/>
  <c r="Z311" i="7"/>
  <c r="Z310" i="7"/>
  <c r="Z309" i="7"/>
  <c r="Z308" i="7"/>
  <c r="Z307" i="7"/>
  <c r="Z306" i="7"/>
  <c r="Z305" i="7"/>
  <c r="Z304" i="7"/>
  <c r="Z303" i="7"/>
  <c r="Z302" i="7"/>
  <c r="Z301" i="7"/>
  <c r="Z300" i="7"/>
  <c r="Z299" i="7"/>
  <c r="Z298" i="7"/>
  <c r="Z297" i="7"/>
  <c r="Z296" i="7"/>
  <c r="Z295" i="7"/>
  <c r="Z294" i="7"/>
  <c r="Z293" i="7"/>
  <c r="Z292" i="7"/>
  <c r="Z291" i="7"/>
  <c r="Z290" i="7"/>
  <c r="Z289" i="7"/>
  <c r="Z288" i="7"/>
  <c r="Z287" i="7"/>
  <c r="Z286" i="7"/>
  <c r="Z285" i="7"/>
  <c r="Z284" i="7"/>
  <c r="Z283" i="7"/>
  <c r="Z282" i="7"/>
  <c r="Z281" i="7"/>
  <c r="Z280" i="7"/>
  <c r="Z279" i="7"/>
  <c r="Z278" i="7"/>
  <c r="Z277" i="7"/>
  <c r="Z276" i="7"/>
  <c r="Z275" i="7"/>
  <c r="Z274" i="7"/>
  <c r="Z273" i="7"/>
  <c r="Z272" i="7"/>
  <c r="Z271" i="7"/>
  <c r="Z270" i="7"/>
  <c r="Z269" i="7"/>
  <c r="Z268" i="7"/>
  <c r="Z267" i="7"/>
  <c r="Z266" i="7"/>
  <c r="Z265" i="7"/>
  <c r="Z264" i="7"/>
  <c r="Z263" i="7"/>
  <c r="Z262" i="7"/>
  <c r="Z261" i="7"/>
  <c r="Z260"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314" i="7" s="1"/>
  <c r="L21" i="7" l="1"/>
  <c r="K21" i="7"/>
  <c r="J21" i="7"/>
  <c r="I21" i="7"/>
  <c r="H21" i="7"/>
  <c r="G21" i="7"/>
  <c r="F21" i="7"/>
  <c r="E21" i="7"/>
  <c r="E319" i="7" s="1"/>
  <c r="E332" i="7" s="1"/>
  <c r="D21" i="7"/>
  <c r="L4" i="7"/>
  <c r="K4" i="7"/>
  <c r="J4" i="7"/>
  <c r="I4" i="7"/>
  <c r="H4" i="7"/>
  <c r="G4" i="7"/>
  <c r="F4" i="7"/>
  <c r="E4" i="7"/>
  <c r="D4" i="7"/>
  <c r="L3" i="7"/>
  <c r="L2" i="7"/>
  <c r="L1" i="7"/>
  <c r="H319" i="7"/>
  <c r="H332" i="7" s="1"/>
  <c r="G319" i="7"/>
  <c r="F319" i="7"/>
  <c r="F332" i="7" s="1"/>
  <c r="D319" i="7"/>
  <c r="D332" i="7" s="1"/>
  <c r="K319" i="7"/>
  <c r="J319" i="7"/>
  <c r="J332" i="7" s="1"/>
  <c r="I319" i="7"/>
  <c r="I332" i="7" s="1"/>
  <c r="L331" i="7"/>
  <c r="L330" i="7"/>
  <c r="L329" i="7"/>
  <c r="L328" i="7"/>
  <c r="L327" i="7"/>
  <c r="L326" i="7"/>
  <c r="L325" i="7"/>
  <c r="L324" i="7"/>
  <c r="L323" i="7"/>
  <c r="L322" i="7"/>
  <c r="L321" i="7"/>
  <c r="L318" i="7"/>
  <c r="L317" i="7"/>
  <c r="L316" i="7"/>
  <c r="L315" i="7"/>
  <c r="L314" i="7"/>
  <c r="L313" i="7"/>
  <c r="L312" i="7"/>
  <c r="L311" i="7"/>
  <c r="L310" i="7"/>
  <c r="L309" i="7"/>
  <c r="L308" i="7"/>
  <c r="L307" i="7"/>
  <c r="L306" i="7"/>
  <c r="L305" i="7"/>
  <c r="L304" i="7"/>
  <c r="L303" i="7"/>
  <c r="L302" i="7"/>
  <c r="L301" i="7"/>
  <c r="L300" i="7"/>
  <c r="L299" i="7"/>
  <c r="L298" i="7"/>
  <c r="L297" i="7"/>
  <c r="L296" i="7"/>
  <c r="L295" i="7"/>
  <c r="L294" i="7"/>
  <c r="L293" i="7"/>
  <c r="L292" i="7"/>
  <c r="L291" i="7"/>
  <c r="L290" i="7"/>
  <c r="L289" i="7"/>
  <c r="L288" i="7"/>
  <c r="L287" i="7"/>
  <c r="L286" i="7"/>
  <c r="L285" i="7"/>
  <c r="L284" i="7"/>
  <c r="L283" i="7"/>
  <c r="L282" i="7"/>
  <c r="L281" i="7"/>
  <c r="L280" i="7"/>
  <c r="L279" i="7"/>
  <c r="L278" i="7"/>
  <c r="L277" i="7"/>
  <c r="L276" i="7"/>
  <c r="L275" i="7"/>
  <c r="L274" i="7"/>
  <c r="L273" i="7"/>
  <c r="L272" i="7"/>
  <c r="L271" i="7"/>
  <c r="L270" i="7"/>
  <c r="L269" i="7"/>
  <c r="L268" i="7"/>
  <c r="L267" i="7"/>
  <c r="L266" i="7"/>
  <c r="L265" i="7"/>
  <c r="L264" i="7"/>
  <c r="L263" i="7"/>
  <c r="L262" i="7"/>
  <c r="L261" i="7"/>
  <c r="L20" i="7"/>
  <c r="L260" i="7"/>
  <c r="L259" i="7"/>
  <c r="L258" i="7"/>
  <c r="L257" i="7"/>
  <c r="L256" i="7"/>
  <c r="L255" i="7"/>
  <c r="L254" i="7"/>
  <c r="L253" i="7"/>
  <c r="L252" i="7"/>
  <c r="L251" i="7"/>
  <c r="L250" i="7"/>
  <c r="L249" i="7"/>
  <c r="L248" i="7"/>
  <c r="L247" i="7"/>
  <c r="L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9" i="7"/>
  <c r="L18" i="7"/>
  <c r="L17"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6" i="7"/>
  <c r="L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14" i="7"/>
  <c r="L78" i="7"/>
  <c r="L77" i="7"/>
  <c r="L13" i="7"/>
  <c r="L76" i="7"/>
  <c r="L75" i="7"/>
  <c r="L74" i="7"/>
  <c r="L73" i="7"/>
  <c r="L72" i="7"/>
  <c r="L71" i="7"/>
  <c r="L70" i="7"/>
  <c r="L69" i="7"/>
  <c r="L68" i="7"/>
  <c r="L67" i="7"/>
  <c r="L66" i="7"/>
  <c r="L65" i="7"/>
  <c r="L64" i="7"/>
  <c r="L63" i="7"/>
  <c r="L62" i="7"/>
  <c r="L61" i="7"/>
  <c r="L60" i="7"/>
  <c r="L59" i="7"/>
  <c r="L58" i="7"/>
  <c r="L57" i="7"/>
  <c r="L56" i="7"/>
  <c r="L55" i="7"/>
  <c r="L54" i="7"/>
  <c r="L12" i="7"/>
  <c r="L53" i="7"/>
  <c r="L52" i="7"/>
  <c r="L51" i="7"/>
  <c r="L50" i="7"/>
  <c r="L49" i="7"/>
  <c r="L48" i="7"/>
  <c r="L47" i="7"/>
  <c r="L46" i="7"/>
  <c r="L45" i="7"/>
  <c r="L44" i="7"/>
  <c r="L43" i="7"/>
  <c r="L42" i="7"/>
  <c r="L41" i="7"/>
  <c r="L40" i="7"/>
  <c r="L39" i="7"/>
  <c r="L38" i="7"/>
  <c r="L37" i="7"/>
  <c r="L36" i="7"/>
  <c r="L35" i="7"/>
  <c r="L34" i="7"/>
  <c r="L33" i="7"/>
  <c r="L32" i="7"/>
  <c r="L31" i="7"/>
  <c r="L30" i="7"/>
  <c r="L29" i="7"/>
  <c r="G332" i="7" l="1"/>
  <c r="L319" i="7"/>
  <c r="E75" i="2" l="1"/>
  <c r="E45" i="2" l="1"/>
  <c r="I80" i="2" l="1"/>
  <c r="H82" i="2" l="1"/>
  <c r="H87" i="2"/>
  <c r="H89" i="2" s="1"/>
  <c r="I89" i="2" s="1"/>
  <c r="H84" i="2"/>
  <c r="D94" i="2"/>
  <c r="I7" i="6"/>
  <c r="I33" i="6" l="1"/>
  <c r="I22" i="6"/>
  <c r="I34" i="6"/>
  <c r="H19" i="6" l="1"/>
  <c r="I10" i="6"/>
  <c r="I9" i="6"/>
  <c r="E41" i="2" l="1"/>
  <c r="I21" i="6"/>
  <c r="I26" i="6" s="1"/>
  <c r="I28" i="6" l="1"/>
  <c r="E39" i="2"/>
  <c r="E48" i="2"/>
  <c r="E49" i="2"/>
  <c r="I30" i="6" l="1"/>
  <c r="I35" i="6" s="1"/>
  <c r="I37" i="6" s="1"/>
  <c r="C77" i="2"/>
  <c r="D19" i="2" l="1"/>
  <c r="E54" i="2" l="1"/>
  <c r="E61" i="2" l="1"/>
  <c r="D69" i="2" l="1"/>
  <c r="D32" i="2" l="1"/>
  <c r="E19" i="2"/>
  <c r="E69" i="2"/>
  <c r="C27" i="2" l="1"/>
  <c r="C51" i="2" s="1"/>
  <c r="E66" i="2" l="1"/>
  <c r="F4" i="3" l="1"/>
  <c r="G4" i="3" s="1"/>
  <c r="B6" i="3"/>
  <c r="E65" i="2" l="1"/>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50" i="2"/>
  <c r="E35" i="2"/>
  <c r="E34" i="2"/>
  <c r="E33" i="2"/>
  <c r="E31" i="2"/>
  <c r="E29" i="2"/>
  <c r="E77" i="2" l="1"/>
  <c r="E28" i="2"/>
  <c r="E25" i="2"/>
  <c r="H4" i="3"/>
  <c r="H6" i="3" s="1"/>
  <c r="D4" i="3"/>
  <c r="E8" i="2"/>
  <c r="E51" i="2" l="1"/>
  <c r="D6" i="3"/>
  <c r="I4" i="3" l="1"/>
  <c r="J4" i="3" s="1"/>
  <c r="J6" i="3" l="1"/>
  <c r="E94" i="2"/>
  <c r="I84" i="2" l="1"/>
  <c r="I90" i="2" s="1"/>
  <c r="D80" i="2" l="1"/>
  <c r="C101" i="2"/>
  <c r="C102" i="2" s="1"/>
  <c r="E80" i="2" l="1"/>
  <c r="E101" i="2" s="1"/>
  <c r="E102" i="2" s="1"/>
  <c r="D101" i="2"/>
</calcChain>
</file>

<file path=xl/sharedStrings.xml><?xml version="1.0" encoding="utf-8"?>
<sst xmlns="http://schemas.openxmlformats.org/spreadsheetml/2006/main" count="1753" uniqueCount="1205">
  <si>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</si>
  <si>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</si>
  <si>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</si>
  <si>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</si>
  <si>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</si>
  <si>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</si>
  <si>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</si>
  <si>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</si>
  <si>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</si>
  <si>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</si>
  <si>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</si>
  <si>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</si>
  <si>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</si>
  <si>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</si>
  <si>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</si>
  <si>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</si>
  <si>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</si>
  <si>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</si>
  <si>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</si>
  <si>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</si>
  <si>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</si>
  <si>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</si>
  <si>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</si>
  <si>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</si>
  <si>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</si>
  <si>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</si>
  <si>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</si>
  <si>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</si>
  <si>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</si>
  <si>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</si>
  <si>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</si>
  <si>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</si>
  <si>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</si>
  <si>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</si>
  <si>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</si>
  <si>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</si>
  <si>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</si>
  <si>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</si>
  <si>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</si>
  <si>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</si>
  <si>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</si>
  <si>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</si>
  <si>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</si>
  <si>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</si>
  <si>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</si>
  <si>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</si>
  <si>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</si>
  <si>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</si>
  <si>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</si>
  <si>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</si>
  <si>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</si>
  <si>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</si>
  <si>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</si>
  <si>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</si>
  <si>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</si>
  <si>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</si>
  <si>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</si>
  <si>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</si>
  <si>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</si>
  <si>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</si>
  <si>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</si>
  <si>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</si>
  <si>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</si>
  <si>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</si>
  <si>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</si>
  <si>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</si>
  <si>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</si>
  <si>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</si>
  <si>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</si>
  <si>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</si>
  <si>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</si>
  <si>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</si>
  <si>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</si>
  <si>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</si>
  <si>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</si>
  <si>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</si>
  <si>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</si>
  <si>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</si>
  <si>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</si>
  <si>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</si>
  <si>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</si>
  <si>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</si>
  <si>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</si>
  <si>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</si>
  <si>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</si>
  <si>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</si>
  <si>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</si>
  <si>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</si>
  <si>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</si>
  <si>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</si>
  <si>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</si>
  <si>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</si>
  <si>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</si>
  <si>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</si>
  <si>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</si>
  <si>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</si>
  <si>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</si>
  <si>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</si>
  <si>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</si>
  <si>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</si>
  <si>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</si>
  <si>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</si>
  <si>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</si>
  <si>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</si>
  <si>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</si>
  <si>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</si>
  <si>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</si>
  <si>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</si>
  <si>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</si>
  <si>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</si>
  <si>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</si>
  <si>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</si>
  <si>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</si>
  <si>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</si>
  <si>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</si>
  <si>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</si>
  <si>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</si>
  <si>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</si>
  <si>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</si>
  <si>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</si>
  <si>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</si>
  <si>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</si>
  <si>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</si>
  <si>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</si>
  <si>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</si>
  <si>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</si>
  <si>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</si>
  <si>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</si>
  <si>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</si>
  <si>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</si>
  <si>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</si>
  <si>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</si>
  <si>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</si>
  <si>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</si>
  <si>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</si>
  <si>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</si>
  <si>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</si>
  <si>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</si>
  <si>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</si>
  <si>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</si>
  <si>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</si>
  <si>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</si>
  <si>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</si>
  <si>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</si>
  <si>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</si>
  <si>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</si>
  <si>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</si>
  <si>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</si>
  <si>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</si>
  <si>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</si>
  <si>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</si>
  <si>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</si>
  <si>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</si>
  <si>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</si>
  <si>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</si>
  <si>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</si>
  <si>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</si>
  <si>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</si>
  <si>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</si>
  <si>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</si>
  <si>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</si>
  <si>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</si>
  <si>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</si>
  <si>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</si>
  <si>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</si>
  <si>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</si>
  <si>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</si>
  <si>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</si>
  <si>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</si>
  <si>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</si>
  <si>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</si>
  <si>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</si>
  <si>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</si>
  <si>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</si>
  <si>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</si>
  <si>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</si>
  <si>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</si>
  <si>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</si>
  <si>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</si>
  <si>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</si>
  <si>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</si>
  <si>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</si>
  <si>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</si>
  <si>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</si>
  <si>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</si>
  <si>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</si>
  <si>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</si>
  <si>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</si>
  <si>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</si>
  <si>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</si>
  <si>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</si>
  <si>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</si>
  <si>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</si>
  <si>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</si>
  <si>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</si>
  <si>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</si>
  <si>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</si>
  <si>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</si>
  <si>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</si>
  <si>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</si>
  <si>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</si>
  <si>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</si>
  <si>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</si>
  <si>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</si>
  <si>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</si>
  <si>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</si>
  <si>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</si>
  <si>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</si>
  <si>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</si>
  <si>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</si>
  <si>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</si>
  <si>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</si>
  <si>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</si>
  <si>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</si>
  <si>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</si>
  <si>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</si>
  <si>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</si>
  <si>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</si>
  <si>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</si>
  <si>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</si>
  <si>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</si>
  <si>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</si>
  <si>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</si>
  <si>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</si>
  <si>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</si>
  <si>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</si>
  <si>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</si>
  <si>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</si>
  <si>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</si>
  <si>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</si>
  <si>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</si>
  <si>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</si>
  <si>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</si>
  <si>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</si>
  <si>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</si>
  <si>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</si>
  <si>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</si>
  <si>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</si>
  <si>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</si>
  <si>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</si>
  <si>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</si>
  <si>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</si>
  <si>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</si>
  <si>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</si>
  <si>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</si>
  <si>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</si>
  <si>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</si>
  <si>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</si>
  <si>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</si>
  <si>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</si>
  <si>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</si>
  <si>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</si>
  <si>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</si>
  <si>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</si>
  <si>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</si>
  <si>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</si>
  <si>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</si>
  <si>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</si>
  <si>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</si>
  <si>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</si>
  <si>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</si>
  <si>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</si>
  <si>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</si>
  <si>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</si>
  <si>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</si>
  <si>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</si>
  <si>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</si>
  <si>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</si>
  <si>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</si>
  <si>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</si>
  <si>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</si>
  <si>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</si>
  <si>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</si>
  <si>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</si>
  <si>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</si>
  <si>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</si>
  <si>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</si>
  <si>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</si>
  <si>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</si>
  <si>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</si>
  <si>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</si>
  <si>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</si>
  <si>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</si>
  <si>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</si>
  <si>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</si>
  <si>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</si>
  <si>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</si>
  <si>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</si>
  <si>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</si>
  <si>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</si>
  <si>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</si>
  <si>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</si>
  <si>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</si>
  <si>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</si>
  <si>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</si>
  <si>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</si>
  <si>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</si>
  <si>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</si>
  <si>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</si>
  <si>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</si>
  <si>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</si>
  <si>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</si>
  <si>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</si>
  <si>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</si>
  <si>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</si>
  <si>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</si>
  <si>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</si>
  <si>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</si>
  <si>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</si>
  <si>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</si>
  <si>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</si>
  <si>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</si>
  <si>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</si>
  <si>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</si>
  <si>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</si>
  <si>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</si>
  <si>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</si>
  <si>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</si>
  <si>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</si>
  <si>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</si>
  <si>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</si>
  <si>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</si>
  <si>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</si>
  <si>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</si>
  <si>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</si>
  <si>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</si>
  <si>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</si>
  <si>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</si>
  <si>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</si>
  <si>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</si>
  <si>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</si>
  <si>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</si>
  <si>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</si>
  <si>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</si>
  <si>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</si>
  <si>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</si>
  <si>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</si>
  <si>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</si>
  <si>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</si>
  <si>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</si>
  <si>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</si>
  <si>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</si>
  <si>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</si>
  <si>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</si>
  <si>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</si>
  <si>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</si>
  <si>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</si>
  <si>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</si>
  <si>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</si>
  <si>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</si>
  <si>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</si>
  <si>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</si>
  <si>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</si>
  <si>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</si>
  <si>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</si>
  <si>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</si>
  <si>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</si>
  <si>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</si>
  <si>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</si>
  <si>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</si>
  <si>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</si>
  <si>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</si>
  <si>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</si>
  <si>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</si>
  <si>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</si>
  <si>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</si>
  <si>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</si>
  <si>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</si>
  <si>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</si>
  <si>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</si>
  <si>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</si>
  <si>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</si>
  <si>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</si>
  <si>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</si>
  <si>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</si>
  <si>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</si>
  <si>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</si>
  <si>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</si>
  <si>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</si>
  <si>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</si>
  <si>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</si>
  <si>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</si>
  <si>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</si>
  <si>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</si>
  <si>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</si>
  <si>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</si>
  <si>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</si>
  <si>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</si>
  <si>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</si>
  <si>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</si>
  <si>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</si>
  <si>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</si>
  <si>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</si>
  <si>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</si>
  <si>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</si>
  <si>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</si>
  <si>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</si>
  <si>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</si>
  <si>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</si>
  <si>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</si>
  <si>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</si>
  <si>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</si>
  <si>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</si>
  <si>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</si>
  <si>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</si>
  <si>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</si>
  <si>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</si>
  <si>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</si>
  <si>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</si>
  <si>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</si>
  <si>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</si>
  <si>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</si>
  <si>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</si>
  <si>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</si>
  <si>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</si>
  <si>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</si>
  <si>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</si>
  <si>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</si>
  <si>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</si>
  <si>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</si>
  <si>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</si>
  <si>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</si>
  <si>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</si>
  <si>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</si>
  <si>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</si>
  <si>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</si>
  <si>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</si>
  <si>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</si>
  <si>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</si>
  <si>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</si>
  <si>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</si>
  <si>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</si>
  <si>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</si>
  <si>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</si>
  <si>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</si>
  <si>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</si>
  <si>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</si>
  <si>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</si>
  <si>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</si>
  <si>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</si>
  <si>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</si>
  <si>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</si>
  <si>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</si>
  <si>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</si>
  <si>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</si>
  <si>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</si>
  <si>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</si>
  <si>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</si>
  <si>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</si>
  <si>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</si>
  <si>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</si>
  <si>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</si>
  <si>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</si>
  <si>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</si>
  <si>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</si>
  <si>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</si>
  <si>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</si>
  <si>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</si>
  <si>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</si>
  <si>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</si>
  <si>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</si>
  <si>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</si>
  <si>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</si>
  <si>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</si>
  <si>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</si>
  <si>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</si>
  <si>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</si>
  <si>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</si>
  <si>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</si>
  <si>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</si>
  <si>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</si>
  <si>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</si>
  <si>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</si>
  <si>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</si>
  <si>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</si>
  <si>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</si>
  <si>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</si>
  <si>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</si>
  <si>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</si>
  <si>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</si>
  <si>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</si>
  <si>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</si>
  <si>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</si>
  <si>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</si>
  <si>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</si>
  <si>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</si>
  <si>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</si>
  <si>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</si>
  <si>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</si>
  <si>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</si>
  <si>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</si>
  <si>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</si>
  <si>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</si>
  <si>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</si>
  <si>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</si>
  <si>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</si>
  <si>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</si>
  <si>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</si>
  <si>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</si>
  <si>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</si>
  <si>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</si>
  <si>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</si>
  <si>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</si>
  <si>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</si>
  <si>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</si>
  <si>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</si>
  <si>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</si>
  <si>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</si>
  <si>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</si>
  <si>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</si>
  <si>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</si>
  <si>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</si>
  <si>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</si>
  <si>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</si>
  <si>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</si>
  <si>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</si>
  <si>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</si>
  <si>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</si>
  <si>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</si>
  <si>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</si>
  <si>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</si>
  <si>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</si>
  <si>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</si>
  <si>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</si>
  <si>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</si>
  <si>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</si>
  <si>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</si>
  <si>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</si>
  <si>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</si>
  <si>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</si>
  <si>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</si>
  <si>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</si>
  <si>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</si>
  <si>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</si>
  <si>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</si>
  <si>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</si>
  <si>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</si>
  <si>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</si>
  <si>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</si>
  <si>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</si>
  <si>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</si>
  <si>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</si>
  <si>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</si>
  <si>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</si>
  <si>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</si>
  <si>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</si>
  <si>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</si>
  <si>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</si>
  <si>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</si>
  <si>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</si>
  <si>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</si>
  <si>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</si>
  <si>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</si>
  <si>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</si>
  <si>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</si>
  <si>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</si>
  <si>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</si>
  <si>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</si>
  <si>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</si>
  <si>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</si>
  <si>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</si>
  <si>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</si>
  <si>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</si>
  <si>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</si>
  <si>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</si>
  <si>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</si>
  <si>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</si>
  <si>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</si>
  <si>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</si>
  <si>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</si>
  <si>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</si>
  <si>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</si>
  <si>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</si>
  <si>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</si>
  <si>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</si>
  <si>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</si>
  <si>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</si>
  <si>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</si>
  <si>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</si>
  <si>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</si>
  <si>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</si>
  <si>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</si>
  <si>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</si>
  <si>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</si>
  <si>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</si>
  <si>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</si>
  <si>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</si>
  <si>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</si>
  <si>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</si>
  <si>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</si>
  <si>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</si>
  <si>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</si>
  <si>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</si>
  <si>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</si>
  <si>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</si>
  <si>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</si>
  <si>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</si>
  <si>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</si>
  <si>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</si>
  <si>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</si>
  <si>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</si>
  <si>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</si>
  <si>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</si>
  <si>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</si>
  <si>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</si>
  <si>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</si>
  <si>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</si>
  <si>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</si>
  <si>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</si>
  <si>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</si>
  <si>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</si>
  <si>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</si>
  <si>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</si>
  <si>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</si>
  <si>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</si>
  <si>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</si>
  <si>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</si>
  <si>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</si>
  <si>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</si>
  <si>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</si>
  <si>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</si>
  <si>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</si>
  <si>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</si>
  <si>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</si>
  <si>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</si>
  <si>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</si>
  <si>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</si>
  <si>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</si>
  <si>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</si>
  <si>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</si>
  <si>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</si>
  <si>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</si>
  <si>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</si>
  <si>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</si>
  <si>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</si>
  <si>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</si>
  <si>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</si>
  <si>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</si>
  <si>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</si>
  <si>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</si>
  <si>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</si>
  <si>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</si>
  <si>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</si>
  <si>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</si>
  <si>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</si>
  <si>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</si>
  <si>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</si>
  <si>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</si>
  <si>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</si>
  <si>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</si>
  <si>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</si>
  <si>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</si>
  <si>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</si>
  <si>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</si>
  <si>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</si>
  <si>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</si>
  <si>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</si>
  <si>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</si>
  <si>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</si>
  <si>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</si>
  <si>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</si>
  <si>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</si>
  <si>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</si>
  <si>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</si>
  <si>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</si>
  <si>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</si>
  <si>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</si>
  <si>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</si>
  <si>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</si>
  <si>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</si>
  <si>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</si>
  <si>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</si>
  <si>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</si>
  <si>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</si>
  <si>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</si>
  <si>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</si>
  <si>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</si>
  <si>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</si>
  <si>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</si>
  <si>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</si>
  <si>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</si>
  <si>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</si>
  <si>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</si>
  <si>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</si>
  <si>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</si>
  <si>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</si>
  <si>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</si>
  <si>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</si>
  <si>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</si>
  <si>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</si>
  <si>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</si>
  <si>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</si>
  <si>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</si>
  <si>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</si>
  <si>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</si>
  <si>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</si>
  <si>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</si>
  <si>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</si>
  <si>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</si>
  <si>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</si>
  <si>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</si>
  <si>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</si>
  <si>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</si>
  <si>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</si>
  <si>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</si>
  <si>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</si>
  <si>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</si>
  <si>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</si>
  <si>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</si>
  <si>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</si>
  <si>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</si>
  <si>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</si>
  <si>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</si>
  <si>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</si>
  <si>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</si>
  <si>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</si>
  <si>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</si>
  <si>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</si>
  <si>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</si>
  <si>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</si>
  <si>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</si>
  <si>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</si>
  <si>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</si>
  <si>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</si>
  <si>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</si>
  <si>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</si>
  <si>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</si>
  <si>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</si>
  <si>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</si>
  <si>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</si>
  <si>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</si>
  <si>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</si>
  <si>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</si>
  <si>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</si>
  <si>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</si>
  <si>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</si>
  <si>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</si>
  <si>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</si>
  <si>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</si>
  <si>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</si>
  <si>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</si>
  <si>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</si>
  <si>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</si>
  <si>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</si>
  <si>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</si>
  <si>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</si>
  <si>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</si>
  <si>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</si>
  <si>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</si>
  <si>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</si>
  <si>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</si>
  <si>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</si>
  <si>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</si>
  <si>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</si>
  <si>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</si>
  <si>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</si>
  <si>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</si>
  <si>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</si>
  <si>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</si>
  <si>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</si>
  <si>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</si>
  <si>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</si>
  <si>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</si>
  <si>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</si>
  <si>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</si>
  <si>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</si>
  <si>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</si>
  <si>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</si>
  <si>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</si>
  <si>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</si>
  <si>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</si>
  <si>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</si>
  <si>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</si>
  <si>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</si>
  <si>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</si>
  <si>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</si>
  <si>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</si>
  <si>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</si>
  <si>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</si>
  <si>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</si>
  <si>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</si>
  <si>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</si>
  <si>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</si>
  <si>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</si>
  <si>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</si>
  <si>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</si>
  <si>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</si>
  <si>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</si>
  <si>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</si>
  <si>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</si>
  <si>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</si>
  <si>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</si>
  <si>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</si>
  <si>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</si>
  <si>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</si>
  <si>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</si>
  <si>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</si>
  <si>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</si>
  <si>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</si>
  <si>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</si>
  <si>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</si>
  <si>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</si>
  <si>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</si>
  <si>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</si>
  <si>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</si>
  <si>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</si>
  <si>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</si>
  <si>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</si>
  <si>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</si>
  <si>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</si>
  <si>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</si>
  <si>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</si>
  <si>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</si>
  <si>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</si>
  <si>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</si>
  <si>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</si>
  <si>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</si>
  <si>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</si>
  <si>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</si>
  <si>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</si>
  <si>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</si>
  <si>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</si>
  <si>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</si>
  <si>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</si>
  <si>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</si>
  <si>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</si>
  <si>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</si>
  <si>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</si>
  <si>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</si>
  <si>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</si>
  <si>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</si>
  <si>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</si>
  <si>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</si>
  <si>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</si>
  <si>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</si>
  <si>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</si>
  <si>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</si>
  <si>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</si>
  <si>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</si>
  <si>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</si>
  <si>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</si>
  <si>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</si>
  <si>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</si>
  <si>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</si>
  <si>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</si>
  <si>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</si>
  <si>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</si>
  <si>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</si>
  <si>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</si>
  <si>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</si>
  <si>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</si>
  <si>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</si>
  <si>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</si>
  <si>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</si>
  <si>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</si>
  <si>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</si>
  <si>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</si>
  <si>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</si>
  <si>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</si>
  <si>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</si>
  <si>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</si>
  <si>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</si>
  <si>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</si>
  <si>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</si>
  <si>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</si>
  <si>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</si>
  <si>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</si>
  <si>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</si>
  <si>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</si>
  <si>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</si>
  <si>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</si>
  <si>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</si>
  <si>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</si>
  <si>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</si>
  <si>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</si>
  <si>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</si>
  <si>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</si>
  <si>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</si>
  <si>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</si>
  <si>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</si>
  <si>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As on 31.12.2020</t>
  </si>
  <si>
    <t xml:space="preserve">Client </t>
  </si>
  <si>
    <t>Client Name</t>
  </si>
  <si>
    <t xml:space="preserve">Ledger </t>
  </si>
  <si>
    <t xml:space="preserve">5th Day </t>
  </si>
  <si>
    <t xml:space="preserve">Balance </t>
  </si>
  <si>
    <t xml:space="preserve">Balance less </t>
  </si>
  <si>
    <t>Holding Value</t>
  </si>
  <si>
    <t>VaR Value</t>
  </si>
  <si>
    <t xml:space="preserve">Net Adjusted </t>
  </si>
  <si>
    <t xml:space="preserve">Code </t>
  </si>
  <si>
    <t>Balance</t>
  </si>
  <si>
    <t>Receivable</t>
  </si>
  <si>
    <t xml:space="preserve">overdue for </t>
  </si>
  <si>
    <t>than 5 days</t>
  </si>
  <si>
    <t>23.2.2021</t>
  </si>
  <si>
    <t>more than 5 days</t>
  </si>
  <si>
    <t>ZAFAR MEHMOOD KHAN</t>
  </si>
  <si>
    <t>MUHAMMAD ASIF LATIF</t>
  </si>
  <si>
    <t>UMAR ZAFAR</t>
  </si>
  <si>
    <t>SYED ATTA UL MUSTAFA</t>
  </si>
  <si>
    <t>MUHAMMAD SAQIB IJAZ</t>
  </si>
  <si>
    <t>NASIR AHMAD CHAUDHRY</t>
  </si>
  <si>
    <t>GULZAR AHMED</t>
  </si>
  <si>
    <t>MUHAMMAD FIAZ ZAHID</t>
  </si>
  <si>
    <t>MUHAMMAD ALI RAFIQ</t>
  </si>
  <si>
    <t>USMAN MASOOD</t>
  </si>
  <si>
    <t>NAEEM TAHIR SHEIKH</t>
  </si>
  <si>
    <t>HAIDER HUSSAIN</t>
  </si>
  <si>
    <t>LAEEQ AHMAD</t>
  </si>
  <si>
    <t>AZEEM NISAR</t>
  </si>
  <si>
    <t>WAQAR HAIDER</t>
  </si>
  <si>
    <t>RASHID QUDDUS</t>
  </si>
  <si>
    <t>RIFFAT AFZAL</t>
  </si>
  <si>
    <t>SAMIR GULZAR</t>
  </si>
  <si>
    <t>MUHAMMAD ASIF ASLAM</t>
  </si>
  <si>
    <t>RASHID NAWAZ TIPU</t>
  </si>
  <si>
    <t>KASHIF AFTAB</t>
  </si>
  <si>
    <t>SAJJAD HUSSAIN</t>
  </si>
  <si>
    <t>AMJAD ALI KHAN</t>
  </si>
  <si>
    <t>TALAT BAIG</t>
  </si>
  <si>
    <t>RIZWANA ABRAR</t>
  </si>
  <si>
    <t>MOHAMMAD NAEEM</t>
  </si>
  <si>
    <t>HASSAN MUMTAZ ALI KHAN</t>
  </si>
  <si>
    <t>GHULAM HUSSAIN</t>
  </si>
  <si>
    <t>ASLAM KHAN</t>
  </si>
  <si>
    <t>JHANZAIB SAFDAR</t>
  </si>
  <si>
    <t>MUHAMMAD AFZAL USMAN</t>
  </si>
  <si>
    <t>EJAZ AHMAD KHAN</t>
  </si>
  <si>
    <t>CHOUDHRY NOOR ALI</t>
  </si>
  <si>
    <t>MUHAMMAD ATIF NADEEM</t>
  </si>
  <si>
    <t>ABDULLAH FAROOQ</t>
  </si>
  <si>
    <t>AAMIR IFTIKHAR KHAN</t>
  </si>
  <si>
    <t>MAHBOOB ISMAIL</t>
  </si>
  <si>
    <t>IMRAN FAZAL</t>
  </si>
  <si>
    <t>SYED SHEHZAD MEHBOOB SHAH</t>
  </si>
  <si>
    <t>SYED MUHAMMAD TAHIR SHAH</t>
  </si>
  <si>
    <t>ABDUL RASHEED</t>
  </si>
  <si>
    <t>YOUSAF WASEEM</t>
  </si>
  <si>
    <t>ABDUL WAHEED BHATTI</t>
  </si>
  <si>
    <t>SHEIKH SAJID MEHMOOD</t>
  </si>
  <si>
    <t>ADNAN MIRAJ</t>
  </si>
  <si>
    <t>AWAIS KHAN</t>
  </si>
  <si>
    <t>ZEESHAN MUNIR</t>
  </si>
  <si>
    <t>RIMAL SAQIB</t>
  </si>
  <si>
    <t>ZIA UL HAQ SIDDIQUEI</t>
  </si>
  <si>
    <t>MUHAMMAD SAMI</t>
  </si>
  <si>
    <t>AAMIR BAIG</t>
  </si>
  <si>
    <t>ABRAR UL HASSAN</t>
  </si>
  <si>
    <t>MUHAMMAD NAJAM UD DIN</t>
  </si>
  <si>
    <t>ASIF QUDDUS</t>
  </si>
  <si>
    <t>NASIR SUBHANI</t>
  </si>
  <si>
    <t>ABDULRAUF</t>
  </si>
  <si>
    <t>MUHAMMAD SAEED SHAIKH</t>
  </si>
  <si>
    <t>SYED ASAD ABBAS</t>
  </si>
  <si>
    <t>ASMAVIA IQBAL KHOKHAR</t>
  </si>
  <si>
    <t>MUHAMMAD ADNAN NAZIR</t>
  </si>
  <si>
    <t>SHAHZAD AYUB</t>
  </si>
  <si>
    <t>NIGHAT NASIM AKHTAR</t>
  </si>
  <si>
    <t xml:space="preserve">MUHAMMAD HASEEB ABAID </t>
  </si>
  <si>
    <t>RIAZ UL HAQ</t>
  </si>
  <si>
    <t>MUSHTAQ AHMAD CHAUDHRY</t>
  </si>
  <si>
    <t>SAQIB SHAMS</t>
  </si>
  <si>
    <t>ASAD KHALID</t>
  </si>
  <si>
    <t>PERVEEN ZAHOOR</t>
  </si>
  <si>
    <t>FARHAN SHOAIB</t>
  </si>
  <si>
    <t>AZRA PARVEEN</t>
  </si>
  <si>
    <t>TAHIR NAVEED</t>
  </si>
  <si>
    <t>NAEEM YOUSAF</t>
  </si>
  <si>
    <t>CHAUDHARY MAZHAR ZAHOOR</t>
  </si>
  <si>
    <t>MUHAMMAD AZEEM AFZAL</t>
  </si>
  <si>
    <t xml:space="preserve">MUHAMMAD ZUBAIR MASOOD </t>
  </si>
  <si>
    <t>MUHAMMAD FARHAN BUTT</t>
  </si>
  <si>
    <t>ATTAULLAH</t>
  </si>
  <si>
    <t>TARIQ MAHMOOD</t>
  </si>
  <si>
    <t>KHAWAJA SHAHZAD YOUNAS</t>
  </si>
  <si>
    <t>FAIZ UL HASSAN</t>
  </si>
  <si>
    <t>TARIQ RASHID</t>
  </si>
  <si>
    <t>SHAMIM AHMED HASHMI</t>
  </si>
  <si>
    <t>SYED IRFAN AHMED</t>
  </si>
  <si>
    <t>FARIDA NAVEED</t>
  </si>
  <si>
    <t>FIZZA ARSHAD</t>
  </si>
  <si>
    <t>AYESHA SIDDIQUI</t>
  </si>
  <si>
    <t>SAIMA NAEEM</t>
  </si>
  <si>
    <t>KHURRAM SHAHZAD</t>
  </si>
  <si>
    <t>MUHAMMAD SHAFIQ</t>
  </si>
  <si>
    <t>SHAZIA SHAFIQ</t>
  </si>
  <si>
    <t>HAMID ALI</t>
  </si>
  <si>
    <t>AMENA SAQIB</t>
  </si>
  <si>
    <t>SAQIB AHMED KHAN</t>
  </si>
  <si>
    <t>M. ZOHAIB KHAN</t>
  </si>
  <si>
    <t>ADNAN IKRAM</t>
  </si>
  <si>
    <t>ANWAR UL HAQ</t>
  </si>
  <si>
    <t>HASAN RIAZ SYED</t>
  </si>
  <si>
    <t>FAROOQ AHMAD</t>
  </si>
  <si>
    <t>BILAL AHMAD FAZAL</t>
  </si>
  <si>
    <t>IQRA IQBAL</t>
  </si>
  <si>
    <t>RIFFAT ZAHRA</t>
  </si>
  <si>
    <t>MUHAMMAD TARIQ SARDAR</t>
  </si>
  <si>
    <t>AHMAD FAROOQ SULTAN</t>
  </si>
  <si>
    <t>QASIM JAN</t>
  </si>
  <si>
    <t>SABAHAT KIRAN</t>
  </si>
  <si>
    <t>RANA IKRAM UL HAQ</t>
  </si>
  <si>
    <t>ZAHID HASSAN</t>
  </si>
  <si>
    <t>SANIA IJAZ</t>
  </si>
  <si>
    <t>JAVAID HUSSAIN KHAN BALOCH</t>
  </si>
  <si>
    <t>ALEEM AHMAD KHAN</t>
  </si>
  <si>
    <t>RASHEEDA MANSOOR</t>
  </si>
  <si>
    <t>FARRUKH MOBEN</t>
  </si>
  <si>
    <t>MUHAMMAD WASIF LATIF</t>
  </si>
  <si>
    <t>BABAR HUSSAIN</t>
  </si>
  <si>
    <t>ASIF ALI KHAN</t>
  </si>
  <si>
    <t>SANA SHARIF</t>
  </si>
  <si>
    <t>CHAUDHRY MUHAMMAD USMAN</t>
  </si>
  <si>
    <t>WAQAR AHMED</t>
  </si>
  <si>
    <t>MUHAMMAD SAKHI SARWAR</t>
  </si>
  <si>
    <t>ARFAN SABIR</t>
  </si>
  <si>
    <t>MUHAMMAD TARIQ</t>
  </si>
  <si>
    <t>SHAHZAD HUSSAIN</t>
  </si>
  <si>
    <t>TAHA BIN ALI</t>
  </si>
  <si>
    <t>MUHAMMAD AKHTAR</t>
  </si>
  <si>
    <t>ASHFAQ AHMAD</t>
  </si>
  <si>
    <t xml:space="preserve">MUHAMMAD FAISAL MUNIR </t>
  </si>
  <si>
    <t>SYED SAGHEER HUSSAIN</t>
  </si>
  <si>
    <t>MUHAMMAD SHAFQAT</t>
  </si>
  <si>
    <t>MALIK KHAN BAIG</t>
  </si>
  <si>
    <t>MUHAMMAD SHAHBAZ</t>
  </si>
  <si>
    <t>MUHAMMAD IQBAL</t>
  </si>
  <si>
    <t>MUHAMMAD MUKARRAM</t>
  </si>
  <si>
    <t>AHMED NAEEM</t>
  </si>
  <si>
    <t>SURRIYA NASIM</t>
  </si>
  <si>
    <t>DARAKSHAN BASHIR</t>
  </si>
  <si>
    <t>MARYAM BASHIR</t>
  </si>
  <si>
    <t>IMRAN KAMAL</t>
  </si>
  <si>
    <t>SHAZIA BASHIR</t>
  </si>
  <si>
    <t>AMIR BASHIR</t>
  </si>
  <si>
    <t>ASAD MAHMOOD</t>
  </si>
  <si>
    <t>MUHAMMAD QASIM</t>
  </si>
  <si>
    <t>MUTAHIR AHMED</t>
  </si>
  <si>
    <t xml:space="preserve">SERVICE INDUSTRIES LDT. </t>
  </si>
  <si>
    <t>RABIA USMAN</t>
  </si>
  <si>
    <t>NILOFAR MUKHTAR</t>
  </si>
  <si>
    <t>MUHAMMAD SAMER RAJA</t>
  </si>
  <si>
    <t>USMAN BASHIR</t>
  </si>
  <si>
    <t>AHSAN AHMED</t>
  </si>
  <si>
    <t>MAZHAR RASOOL</t>
  </si>
  <si>
    <t>MUHAMMAD IMRAN KHAN</t>
  </si>
  <si>
    <t>BILAL ARIF</t>
  </si>
  <si>
    <t>HAROON RAFIQUE</t>
  </si>
  <si>
    <t>MUHAMMAD AMJAD ULLAH</t>
  </si>
  <si>
    <t>ZIA AFTAB</t>
  </si>
  <si>
    <t>ARSLAN NASIR SHAH</t>
  </si>
  <si>
    <t>TAMSILA BEGUM</t>
  </si>
  <si>
    <t>TANVEER AZHAR SHAH</t>
  </si>
  <si>
    <t>KHALID WAHEED BHATTI</t>
  </si>
  <si>
    <t>SHAHBAZ AHMAD</t>
  </si>
  <si>
    <t>JAWAD HAMID</t>
  </si>
  <si>
    <t>MUHAMMAD SAFDAR BHATTI</t>
  </si>
  <si>
    <t>ASIF MANZOOR JARAL</t>
  </si>
  <si>
    <t>MUHAMMAD SAFDAR KHAN</t>
  </si>
  <si>
    <t>SALIM SULEMAN VORAJEE</t>
  </si>
  <si>
    <t>SHAHZAIB</t>
  </si>
  <si>
    <t>FARRUKH AKBAR</t>
  </si>
  <si>
    <t>ARIF PHINOO</t>
  </si>
  <si>
    <t>SULEMAN YAHYA</t>
  </si>
  <si>
    <t>ABID YOUSAF</t>
  </si>
  <si>
    <t>MUHAMMAD ZEESHAN</t>
  </si>
  <si>
    <t>JEHANZEB AMIN</t>
  </si>
  <si>
    <t>MUHAMMAD YASIR BLOUCH</t>
  </si>
  <si>
    <t>SYED MANZOOR AHMED KAZMI</t>
  </si>
  <si>
    <t>USMAN GHANI</t>
  </si>
  <si>
    <t>ZESHAN GUL</t>
  </si>
  <si>
    <t>DANISH TANVEER</t>
  </si>
  <si>
    <t>IMTAIZ AHMED</t>
  </si>
  <si>
    <t>SHAHBAZ ZAFAR</t>
  </si>
  <si>
    <t>FARHAN MASOOD</t>
  </si>
  <si>
    <t>ZAFAR HUSSAIN</t>
  </si>
  <si>
    <t>EMAD MANZOOR</t>
  </si>
  <si>
    <t>AQIB ALI</t>
  </si>
  <si>
    <t>ZAMIR UD DIN SHEIKH</t>
  </si>
  <si>
    <t xml:space="preserve">CHAUDHARY MUHAMMAD </t>
  </si>
  <si>
    <t>AZHAR JAVAID</t>
  </si>
  <si>
    <t>REHMAN HANIF</t>
  </si>
  <si>
    <t>SYED AHMED HASSAN GARDEZI</t>
  </si>
  <si>
    <t>SYED ZAHID ABBAS BOKHARI</t>
  </si>
  <si>
    <t>GHAZANFAR SAEED</t>
  </si>
  <si>
    <t>MUHAMMAD AFZAL</t>
  </si>
  <si>
    <t>ZAHID RAFIQUE</t>
  </si>
  <si>
    <t>MUHAMMAD ASIM UMAR</t>
  </si>
  <si>
    <t>HAROON ANWAR</t>
  </si>
  <si>
    <t>HUR HASSAN</t>
  </si>
  <si>
    <t>KHALID MEHMOOD QURESHI</t>
  </si>
  <si>
    <t>SYED CHAND RAUF</t>
  </si>
  <si>
    <t>SERVICE INDUSTRIES LIMITED</t>
  </si>
  <si>
    <t>MUHAMMAD USMAN IQBAL</t>
  </si>
  <si>
    <t>ABID ABBAS MAAN</t>
  </si>
  <si>
    <t>MARYAM SHAHZAD</t>
  </si>
  <si>
    <t>TREET CORPORATION LIMITED</t>
  </si>
  <si>
    <t>SHAHID ABBAS ANEES</t>
  </si>
  <si>
    <t>NADEEM SALEEM</t>
  </si>
  <si>
    <t>SAMREEN KANWAL</t>
  </si>
  <si>
    <t>MUHAMMAD AMJAD PAL</t>
  </si>
  <si>
    <t>DAWOOD HASSAN RUMI</t>
  </si>
  <si>
    <t>TARIQ AZIZ</t>
  </si>
  <si>
    <t>JAWED SHAFAAT</t>
  </si>
  <si>
    <t>SYED ABDUL KARIM</t>
  </si>
  <si>
    <t>RIZWAN NISAR</t>
  </si>
  <si>
    <t>FAROOQ YOUNAS</t>
  </si>
  <si>
    <t>QAISER MURAD</t>
  </si>
  <si>
    <t>IMRAN AAMIR</t>
  </si>
  <si>
    <t>HAMZA WAHEED</t>
  </si>
  <si>
    <t xml:space="preserve">MCB FSL-TRUSTEE ABL ISLAMIC </t>
  </si>
  <si>
    <t>CDC TRUSTEE ABL STOCK FUND</t>
  </si>
  <si>
    <t xml:space="preserve">MCBFSL TRUSTEE ABL ISLAMIC </t>
  </si>
  <si>
    <t>WASEEM AKHTAR</t>
  </si>
  <si>
    <t>MUHAMMAD ATIF</t>
  </si>
  <si>
    <t>ANDLEEB KAUSAR</t>
  </si>
  <si>
    <t>SEEMI HAMID</t>
  </si>
  <si>
    <t>SADIA GULZAR</t>
  </si>
  <si>
    <t>MUHAMMAD JAVEED</t>
  </si>
  <si>
    <t>AAMIR ALI</t>
  </si>
  <si>
    <t>USMAN SALEEM</t>
  </si>
  <si>
    <t>PAKEEZA KHURRAM</t>
  </si>
  <si>
    <t>SAIRA ARZOO BHATTI</t>
  </si>
  <si>
    <t>ABDUL HAQ</t>
  </si>
  <si>
    <t>ZOHAIB HUSSAIN</t>
  </si>
  <si>
    <t>KHAWAJA MOHAMMAD JAWEED</t>
  </si>
  <si>
    <t>MUHAMMAD MUJAHID BUTT</t>
  </si>
  <si>
    <t>FAISAL QAYYUM</t>
  </si>
  <si>
    <t>AFTAB IQBAL</t>
  </si>
  <si>
    <t>MANSOOR KRISHAN BAJWA</t>
  </si>
  <si>
    <t>SYED ATIF ALI BUKHARI</t>
  </si>
  <si>
    <t>SHAKARGANJ LIMITED</t>
  </si>
  <si>
    <t>MOHAMMAD HAMZA YOUSAF</t>
  </si>
  <si>
    <t>MUHAMMAD IBRAR</t>
  </si>
  <si>
    <t>MIAN MUHAMMAD ARFAN ALI</t>
  </si>
  <si>
    <t>USMAN MANZOOR</t>
  </si>
  <si>
    <t>QAZI ALI UMAR</t>
  </si>
  <si>
    <t>SYED RIZWAN UL HASSAN</t>
  </si>
  <si>
    <t>MUHAMMAD ATIF ISHFAQ</t>
  </si>
  <si>
    <t>KAMRAN KHAN</t>
  </si>
  <si>
    <t>HAFIZ ABUBAKAR MAKHDOOM</t>
  </si>
  <si>
    <t>AADIL KHAN</t>
  </si>
  <si>
    <t>UMER SHAHID</t>
  </si>
  <si>
    <t>MUHAMMAD HASSAN ASGHAR</t>
  </si>
  <si>
    <t>ASMA MUGHAL</t>
  </si>
  <si>
    <t>SH MUHAMMAD OMER FAROOQ</t>
  </si>
  <si>
    <t>MAHIRA ASAD</t>
  </si>
  <si>
    <t>ZULFIQAR AHMED</t>
  </si>
  <si>
    <t>WAHEED NAZIR AHMAD</t>
  </si>
  <si>
    <t>MUHAMMAD ABBAS JUTT</t>
  </si>
  <si>
    <t>MUHAMMAD AKRAM ISMAIL</t>
  </si>
  <si>
    <t>MUBASHER SHAHID</t>
  </si>
  <si>
    <t>CHOUDHRY BURHAN UD DIN</t>
  </si>
  <si>
    <t>ZUNAIR ALI</t>
  </si>
  <si>
    <t>ADEED KHALID</t>
  </si>
  <si>
    <t>IMRAN SIDDIQUE</t>
  </si>
  <si>
    <t xml:space="preserve">KHAWAJA MOHAMMAD </t>
  </si>
  <si>
    <t>ABDUL WAHEED BUTT</t>
  </si>
  <si>
    <t>MOHAMMAD NAVEED</t>
  </si>
  <si>
    <t>MUGHEES ARSLAN YOUSAF</t>
  </si>
  <si>
    <t>SAIMA SALEEM</t>
  </si>
  <si>
    <t>ASWAD FATIMAH</t>
  </si>
  <si>
    <t>MUHAMMAD NADEEM SARWAR</t>
  </si>
  <si>
    <t>MUHAMMAD AFZAAL AKRAM</t>
  </si>
  <si>
    <t>MUHAMMAD MURTAZA EHSAN</t>
  </si>
  <si>
    <t>FAIZ RASOOL CHISHTI</t>
  </si>
  <si>
    <t>AZHAR ULLAH</t>
  </si>
  <si>
    <t>ALI NISAR AHMED</t>
  </si>
  <si>
    <t>SYED AQIF SIBTAIN</t>
  </si>
  <si>
    <t>MUHAMMAD ANAS</t>
  </si>
  <si>
    <t>KASHIF MAQSOOD ABBASI</t>
  </si>
  <si>
    <t>ZAHEER AHMAD HUSSAIN</t>
  </si>
  <si>
    <t>ABDUR REHMAN TAHIR</t>
  </si>
  <si>
    <t>ZABIH ULLAH</t>
  </si>
  <si>
    <t>MUAZZAM ALI</t>
  </si>
  <si>
    <t>MUHAMMAD USMAN HASHMI</t>
  </si>
  <si>
    <t>ABDUL MANAN</t>
  </si>
  <si>
    <t>MAHBOOB SAEED</t>
  </si>
  <si>
    <t>MUHAMMAD RAMZAN YAHYA</t>
  </si>
  <si>
    <t>RABIA ZAHID</t>
  </si>
  <si>
    <t>MUHAMMAD TAHIR SIDDIQUE</t>
  </si>
  <si>
    <t>001</t>
  </si>
  <si>
    <t>A.N.EQUITIES (PRIVATE ) LIMITED</t>
  </si>
  <si>
    <t>002</t>
  </si>
  <si>
    <t xml:space="preserve">AN EQUITIES ERRONEOUS </t>
  </si>
  <si>
    <t>003</t>
  </si>
  <si>
    <t xml:space="preserve">A.N.EQUITIES (PVT.) LIMITED </t>
  </si>
  <si>
    <t>004</t>
  </si>
  <si>
    <t>A.N.EQUITIES (PVT.) LIMITED-M</t>
  </si>
  <si>
    <t>114M</t>
  </si>
  <si>
    <t>MUHAMMAD ISHTIAQ</t>
  </si>
  <si>
    <t>200M</t>
  </si>
  <si>
    <t>IBRAR UL HASSAN</t>
  </si>
  <si>
    <t>202M</t>
  </si>
  <si>
    <t>MUHAMMAD NADEEM NAZ</t>
  </si>
  <si>
    <t>280M</t>
  </si>
  <si>
    <t>MTSPL</t>
  </si>
  <si>
    <t xml:space="preserve">MTS PROFIT /LOSS </t>
  </si>
  <si>
    <t>PSXF</t>
  </si>
  <si>
    <t>PSX FUTURE</t>
  </si>
  <si>
    <t>Grand Total:</t>
  </si>
  <si>
    <t>168,631,588.07151,993,384.29148,274,706.83</t>
  </si>
  <si>
    <t>226,910,364.88173,762,061.06</t>
  </si>
  <si>
    <t>As on March 31,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</si>
</sst>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
      <b/>
      <sz val="11"/>
      <color theme="1"/>
      <name val="Calibri"/>
      <family val="2"/>
      <scheme val="minor"/>
    </font>
    <font>
      <sz val="8"/>
      <color rgb="FF000000"/>
      <name val="Arial Bold"/>
    </font>
    <font>
      <sz val="8"/>
      <color rgb="FF000000"/>
      <name val="Arial"/>
      <family val="2"/>
    </font>
  </fonts>
  <fills count="9">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214">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19" fillId="0" borderId="0" xfId="0" applyFont="1"/>
    <xf numFmtId="0" fontId="19" fillId="0" borderId="0" xfId="0" applyFont="1" applyFill="1"/>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64" fontId="0" fillId="0" borderId="17" xfId="1" applyNumberFormat="1" applyFont="1" applyBorder="1"/>
    <xf numFmtId="43" fontId="0" fillId="0" borderId="18" xfId="1" applyFont="1" applyBorder="1"/>
    <xf numFmtId="10" fontId="11" fillId="0" borderId="1" xfId="0" applyNumberFormat="1" applyFont="1" applyFill="1" applyBorder="1" applyAlignment="1">
      <alignment vertical="center"/>
    </xf>
    <xf numFmtId="43" fontId="0" fillId="0" borderId="0" xfId="1" applyFont="1" applyFill="1" applyBorder="1"/>
    <xf numFmtId="0" fontId="19" fillId="6" borderId="0" xfId="0" applyFont="1" applyFill="1"/>
    <xf numFmtId="0" fontId="19" fillId="4" borderId="0" xfId="0" applyFont="1" applyFill="1"/>
    <xf numFmtId="164" fontId="19" fillId="6" borderId="0" xfId="0" applyNumberFormat="1" applyFont="1" applyFill="1"/>
    <xf numFmtId="3" fontId="21" fillId="6" borderId="0" xfId="0" applyNumberFormat="1" applyFont="1" applyFill="1"/>
    <xf numFmtId="0" fontId="21" fillId="6" borderId="0" xfId="0" applyFont="1" applyFill="1"/>
    <xf numFmtId="3" fontId="19" fillId="6" borderId="0" xfId="0" applyNumberFormat="1" applyFont="1" applyFill="1"/>
    <xf numFmtId="43" fontId="21" fillId="6" borderId="0" xfId="1" applyFont="1" applyFill="1"/>
    <xf numFmtId="0" fontId="19" fillId="6" borderId="0" xfId="0" applyFont="1" applyFill="1" applyBorder="1"/>
    <xf numFmtId="164" fontId="19" fillId="6" borderId="0" xfId="1" applyNumberFormat="1" applyFont="1" applyFill="1" applyBorder="1" applyAlignment="1">
      <alignment vertical="center"/>
    </xf>
    <xf numFmtId="0" fontId="22" fillId="6" borderId="5" xfId="0" applyFont="1" applyFill="1" applyBorder="1" applyAlignment="1">
      <alignment horizontal="left" vertical="center"/>
    </xf>
    <xf numFmtId="0" fontId="19" fillId="5" borderId="0" xfId="0" applyFont="1" applyFill="1"/>
    <xf numFmtId="0" fontId="21" fillId="5" borderId="0" xfId="0" applyFont="1" applyFill="1"/>
    <xf numFmtId="3" fontId="19" fillId="5" borderId="0" xfId="0" applyNumberFormat="1" applyFont="1" applyFill="1"/>
    <xf numFmtId="43" fontId="19" fillId="5" borderId="0" xfId="1" applyFont="1" applyFill="1"/>
    <xf numFmtId="4" fontId="19" fillId="5" borderId="0" xfId="0" applyNumberFormat="1" applyFont="1" applyFill="1"/>
    <xf numFmtId="43" fontId="19" fillId="5" borderId="0" xfId="0" applyNumberFormat="1" applyFont="1" applyFill="1"/>
    <xf numFmtId="43" fontId="19" fillId="4" borderId="0" xfId="0" applyNumberFormat="1" applyFont="1" applyFill="1"/>
    <xf numFmtId="43" fontId="19" fillId="6" borderId="0" xfId="1" applyFont="1" applyFill="1"/>
    <xf numFmtId="43" fontId="19" fillId="6" borderId="0" xfId="0" applyNumberFormat="1" applyFont="1" applyFill="1"/>
    <xf numFmtId="4" fontId="19" fillId="6" borderId="0" xfId="0" applyNumberFormat="1" applyFont="1" applyFill="1"/>
    <xf numFmtId="167" fontId="19" fillId="6" borderId="0" xfId="0" applyNumberFormat="1" applyFont="1" applyFill="1"/>
    <xf numFmtId="4" fontId="21" fillId="6" borderId="0" xfId="0" applyNumberFormat="1" applyFont="1" applyFill="1"/>
    <xf numFmtId="43" fontId="21" fillId="6" borderId="0" xfId="0" applyNumberFormat="1" applyFont="1" applyFill="1"/>
    <xf numFmtId="0" fontId="19" fillId="7" borderId="0" xfId="0" applyFont="1" applyFill="1"/>
    <xf numFmtId="0" fontId="11" fillId="0" borderId="0" xfId="0" applyFont="1" applyFill="1"/>
    <xf numFmtId="43" fontId="0" fillId="0" borderId="0" xfId="1" applyFont="1" applyAlignment="1"/>
    <xf numFmtId="49" fontId="24" fillId="0" borderId="0" xfId="0" applyNumberFormat="1" applyFont="1"/>
    <xf numFmtId="43" fontId="24" fillId="0" borderId="0" xfId="1" applyFont="1" applyAlignment="1"/>
    <xf numFmtId="43" fontId="24" fillId="0" borderId="0" xfId="1" applyFont="1"/>
    <xf numFmtId="1" fontId="25" fillId="0" borderId="0" xfId="0" applyNumberFormat="1" applyFont="1"/>
    <xf numFmtId="49" fontId="25" fillId="0" borderId="0" xfId="0" applyNumberFormat="1" applyFont="1"/>
    <xf numFmtId="4" fontId="25" fillId="0" borderId="0" xfId="0" applyNumberFormat="1" applyFont="1"/>
    <xf numFmtId="43" fontId="25" fillId="0" borderId="0" xfId="1" applyFont="1" applyAlignment="1"/>
    <xf numFmtId="43" fontId="25" fillId="0" borderId="0" xfId="1" applyFont="1"/>
    <xf numFmtId="2" fontId="25" fillId="0" borderId="0" xfId="0" applyNumberFormat="1" applyFont="1"/>
    <xf numFmtId="0" fontId="25" fillId="0" borderId="0" xfId="0" applyFont="1"/>
    <xf numFmtId="1" fontId="24" fillId="0" borderId="0" xfId="0" applyNumberFormat="1" applyFont="1"/>
    <xf numFmtId="4" fontId="24" fillId="0" borderId="0" xfId="0" applyNumberFormat="1" applyFont="1"/>
    <xf numFmtId="43" fontId="0" fillId="0" borderId="0" xfId="0" applyNumberFormat="1"/>
    <xf numFmtId="43" fontId="23" fillId="7" borderId="0" xfId="1" applyFont="1" applyFill="1"/>
    <xf numFmtId="49" fontId="25" fillId="8" borderId="0" xfId="0" applyNumberFormat="1" applyFont="1" applyFill="1"/>
    <xf numFmtId="2" fontId="25" fillId="8" borderId="0" xfId="0" applyNumberFormat="1" applyFont="1" applyFill="1"/>
    <xf numFmtId="43" fontId="25" fillId="8" borderId="0" xfId="1" applyFont="1" applyFill="1" applyAlignment="1"/>
    <xf numFmtId="43" fontId="25" fillId="8" borderId="0" xfId="1" applyFont="1" applyFill="1"/>
    <xf numFmtId="0" fontId="0" fillId="8" borderId="0" xfId="0" applyFill="1"/>
    <xf numFmtId="43" fontId="0" fillId="8" borderId="0" xfId="1" applyFont="1" applyFill="1"/>
    <xf numFmtId="0" fontId="25" fillId="8" borderId="0" xfId="0" applyFont="1" applyFill="1"/>
    <xf numFmtId="4" fontId="25" fillId="8" borderId="0" xfId="0" applyNumberFormat="1" applyFont="1" applyFill="1"/>
    <xf numFmtId="1" fontId="25" fillId="8" borderId="0" xfId="0" applyNumberFormat="1" applyFont="1" applyFill="1"/>
    <xf numFmtId="2" fontId="0" fillId="0" borderId="0" xfId="0" applyNumberForma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1" fillId="0" borderId="3" xfId="0" applyFont="1" applyBorder="1" applyAlignment="1">
      <alignment horizontal="center" vertical="center"/>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7" fillId="3"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xf numFmtId="164" fontId="19" fillId="7" borderId="0" xfId="0" applyNumberFormat="1" applyFont="1" applyFill="1"/>
    <xf numFmtId="164" fontId="19" fillId="5" borderId="0" xfId="0" applyNumberFormat="1" applyFont="1" applyFill="1"/>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calcChain" Target="calcChain.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103" zoomScaleSheetLayoutView="100" workbookViewId="0">
      <selection activeCell="C60" sqref="C60"/>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5703125" style="120" bestFit="1" customWidth="1"/>
    <col min="7" max="9" width="13.5703125" style="120" bestFit="1" customWidth="1"/>
    <col min="10" max="10" width="14.140625" style="121" bestFit="1" customWidth="1"/>
    <col min="11" max="12" width="9.140625" style="100"/>
    <col min="13" max="23" width="9.140625" style="102"/>
    <col min="24" max="16384" width="9.140625" style="6"/>
  </cols>
  <sheetData>
    <row r="1" spans="1:5" ht="15" x14ac:dyDescent="0.25">
      <c r="A1" s="34" t="s">
        <v>864</v>
      </c>
    </row>
    <row r="2" spans="1:5" ht="15" x14ac:dyDescent="0.25">
      <c r="A2" s="34" t="s">
        <v>83</v>
      </c>
    </row>
    <row r="3" spans="1:5" ht="15" x14ac:dyDescent="0.25">
      <c r="A3" s="34" t="s">
        <v>1204</v>
      </c>
    </row>
    <row r="4" spans="1:5" ht="24" x14ac:dyDescent="0.2">
      <c r="A4" s="9" t="s">
        <v>62</v>
      </c>
      <c r="B4" s="9" t="s">
        <v>0</v>
      </c>
      <c r="C4" s="10" t="s">
        <v>63</v>
      </c>
      <c r="D4" s="11" t="s">
        <v>65</v>
      </c>
      <c r="E4" s="10" t="s">
        <v>64</v>
      </c>
    </row>
    <row r="5" spans="1:5" x14ac:dyDescent="0.2">
      <c r="A5" s="193" t="s">
        <v>1</v>
      </c>
      <c r="B5" s="193"/>
      <c r="C5" s="193"/>
      <c r="D5" s="193"/>
      <c r="E5" s="193"/>
    </row>
    <row r="6" spans="1:5" x14ac:dyDescent="0.2">
      <c r="A6" s="12">
        <v>1.1000000000000001</v>
      </c>
      <c r="B6" s="13" t="s">
        <v>2</v>
      </c>
      <c r="C6" s="98">
        <f>18907501-3179390-C7-C20-C27</f>
        <v>2255895</v>
      </c>
      <c r="D6" s="1">
        <v>1</v>
      </c>
      <c r="E6" s="2">
        <f>C6-(C6*D6)</f>
        <v>0</v>
      </c>
    </row>
    <row r="7" spans="1:5" x14ac:dyDescent="0.2">
      <c r="A7" s="99" t="s">
        <v>872</v>
      </c>
      <c r="B7" s="15" t="s">
        <v>3</v>
      </c>
      <c r="C7" s="16">
        <v>4100000</v>
      </c>
      <c r="D7" s="1">
        <v>1</v>
      </c>
      <c r="E7" s="2">
        <f>C7-(C7*D7)</f>
        <v>0</v>
      </c>
    </row>
    <row r="8" spans="1:5" x14ac:dyDescent="0.2">
      <c r="A8" s="14">
        <v>1.3</v>
      </c>
      <c r="B8" s="15" t="s">
        <v>874</v>
      </c>
      <c r="C8" s="16">
        <v>0</v>
      </c>
      <c r="D8" s="17">
        <v>0</v>
      </c>
      <c r="E8" s="16">
        <f>C8-D8</f>
        <v>0</v>
      </c>
    </row>
    <row r="9" spans="1:5" x14ac:dyDescent="0.2">
      <c r="A9" s="205">
        <v>1.4</v>
      </c>
      <c r="B9" s="18" t="s">
        <v>60</v>
      </c>
      <c r="C9" s="16"/>
      <c r="D9" s="17"/>
      <c r="E9" s="4"/>
    </row>
    <row r="10" spans="1:5" x14ac:dyDescent="0.2">
      <c r="A10" s="205"/>
      <c r="B10" s="19" t="s">
        <v>4</v>
      </c>
      <c r="C10" s="16"/>
      <c r="D10" s="17"/>
      <c r="E10" s="4"/>
    </row>
    <row r="11" spans="1:5" x14ac:dyDescent="0.2">
      <c r="A11" s="205"/>
      <c r="B11" s="20" t="s">
        <v>5</v>
      </c>
      <c r="C11" s="16">
        <v>0</v>
      </c>
      <c r="D11" s="3">
        <v>0.05</v>
      </c>
      <c r="E11" s="4">
        <f>C11-(C11*D11)</f>
        <v>0</v>
      </c>
    </row>
    <row r="12" spans="1:5" x14ac:dyDescent="0.2">
      <c r="A12" s="205"/>
      <c r="B12" s="20" t="s">
        <v>6</v>
      </c>
      <c r="C12" s="16">
        <v>0</v>
      </c>
      <c r="D12" s="3">
        <v>7.4999999999999997E-2</v>
      </c>
      <c r="E12" s="4">
        <f>C12-(C12*D12)</f>
        <v>0</v>
      </c>
    </row>
    <row r="13" spans="1:5" x14ac:dyDescent="0.2">
      <c r="A13" s="205"/>
      <c r="B13" s="20" t="s">
        <v>7</v>
      </c>
      <c r="C13" s="16">
        <v>0</v>
      </c>
      <c r="D13" s="3">
        <v>0.1</v>
      </c>
      <c r="E13" s="4">
        <f>C13-(C13*D13)</f>
        <v>0</v>
      </c>
    </row>
    <row r="14" spans="1:5" x14ac:dyDescent="0.2">
      <c r="A14" s="205"/>
      <c r="B14" s="19" t="s">
        <v>8</v>
      </c>
      <c r="C14" s="16"/>
      <c r="D14" s="17"/>
      <c r="E14" s="4"/>
    </row>
    <row r="15" spans="1:5" x14ac:dyDescent="0.2">
      <c r="A15" s="205"/>
      <c r="B15" s="20" t="s">
        <v>9</v>
      </c>
      <c r="C15" s="16">
        <v>0</v>
      </c>
      <c r="D15" s="3">
        <v>0.1</v>
      </c>
      <c r="E15" s="4">
        <f>C15-(C15*D15)</f>
        <v>0</v>
      </c>
    </row>
    <row r="16" spans="1:5" x14ac:dyDescent="0.2">
      <c r="A16" s="205"/>
      <c r="B16" s="20" t="s">
        <v>10</v>
      </c>
      <c r="C16" s="16">
        <v>0</v>
      </c>
      <c r="D16" s="3">
        <v>0.125</v>
      </c>
      <c r="E16" s="4">
        <f>C16-(C16*D16)</f>
        <v>0</v>
      </c>
    </row>
    <row r="17" spans="1:23" x14ac:dyDescent="0.2">
      <c r="A17" s="205"/>
      <c r="B17" s="20" t="s">
        <v>11</v>
      </c>
      <c r="C17" s="21">
        <v>0</v>
      </c>
      <c r="D17" s="3">
        <v>0.15</v>
      </c>
      <c r="E17" s="4">
        <f>C17-(C17*D17)</f>
        <v>0</v>
      </c>
      <c r="G17" s="122"/>
    </row>
    <row r="18" spans="1:23" x14ac:dyDescent="0.2">
      <c r="A18" s="200">
        <v>1.5</v>
      </c>
      <c r="B18" s="18" t="s">
        <v>61</v>
      </c>
      <c r="C18" s="4"/>
      <c r="D18" s="22"/>
      <c r="E18" s="4"/>
    </row>
    <row r="19" spans="1:23" ht="24" x14ac:dyDescent="0.2">
      <c r="A19" s="201"/>
      <c r="B19" s="23" t="s">
        <v>12</v>
      </c>
      <c r="C19" s="96">
        <v>253905</v>
      </c>
      <c r="D19" s="17">
        <f>C19*0.15</f>
        <v>38085.75</v>
      </c>
      <c r="E19" s="17">
        <f>C19-D19</f>
        <v>215819.25</v>
      </c>
    </row>
    <row r="20" spans="1:23" x14ac:dyDescent="0.2">
      <c r="A20" s="201"/>
      <c r="B20" s="20" t="s">
        <v>13</v>
      </c>
      <c r="C20" s="68">
        <v>7842216</v>
      </c>
      <c r="D20" s="3">
        <v>1</v>
      </c>
      <c r="E20" s="4">
        <f>C20-(C20*D20)</f>
        <v>0</v>
      </c>
    </row>
    <row r="21" spans="1:23" ht="36" x14ac:dyDescent="0.2">
      <c r="A21" s="201"/>
      <c r="B21" s="24" t="s">
        <v>96</v>
      </c>
      <c r="C21" s="96">
        <v>0</v>
      </c>
      <c r="D21" s="4">
        <v>0</v>
      </c>
      <c r="E21" s="4">
        <f>C21-(C21*D21)</f>
        <v>0</v>
      </c>
      <c r="G21" s="122"/>
    </row>
    <row r="22" spans="1:23" s="26" customFormat="1" ht="96.75" customHeight="1" x14ac:dyDescent="0.2">
      <c r="A22" s="202"/>
      <c r="B22" s="25" t="s">
        <v>82</v>
      </c>
      <c r="C22" s="4">
        <v>0</v>
      </c>
      <c r="D22" s="3">
        <v>1</v>
      </c>
      <c r="E22" s="4">
        <f>C22-(C22*D22)</f>
        <v>0</v>
      </c>
      <c r="F22" s="120"/>
      <c r="G22" s="120"/>
      <c r="H22" s="120"/>
      <c r="I22" s="120"/>
      <c r="J22" s="121"/>
      <c r="K22" s="101"/>
      <c r="L22" s="101"/>
      <c r="M22" s="103"/>
      <c r="N22" s="103"/>
      <c r="O22" s="103"/>
      <c r="P22" s="103"/>
      <c r="Q22" s="103"/>
      <c r="R22" s="103"/>
      <c r="S22" s="103"/>
      <c r="T22" s="103"/>
      <c r="U22" s="103"/>
      <c r="V22" s="103"/>
      <c r="W22" s="103"/>
    </row>
    <row r="23" spans="1:23" x14ac:dyDescent="0.2">
      <c r="A23" s="14">
        <v>1.6</v>
      </c>
      <c r="B23" s="15" t="s">
        <v>14</v>
      </c>
      <c r="C23" s="4">
        <v>0</v>
      </c>
      <c r="D23" s="3">
        <v>1</v>
      </c>
      <c r="E23" s="4">
        <f>C23-(C23*D23)</f>
        <v>0</v>
      </c>
    </row>
    <row r="24" spans="1:23" x14ac:dyDescent="0.2">
      <c r="A24" s="200">
        <v>1.7</v>
      </c>
      <c r="B24" s="18" t="s">
        <v>15</v>
      </c>
      <c r="C24" s="4"/>
      <c r="D24" s="27"/>
      <c r="E24" s="4"/>
    </row>
    <row r="25" spans="1:23" ht="24" x14ac:dyDescent="0.2">
      <c r="A25" s="201"/>
      <c r="B25" s="23" t="s">
        <v>866</v>
      </c>
      <c r="C25" s="4">
        <v>0</v>
      </c>
      <c r="D25" s="16">
        <v>0</v>
      </c>
      <c r="E25" s="16">
        <f t="shared" ref="E25:E35" si="0">C25-D25</f>
        <v>0</v>
      </c>
    </row>
    <row r="26" spans="1:23" x14ac:dyDescent="0.2">
      <c r="A26" s="202"/>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v>71052422</v>
      </c>
      <c r="D28" s="17">
        <v>0</v>
      </c>
      <c r="E28" s="17">
        <f t="shared" si="0"/>
        <v>71052422</v>
      </c>
      <c r="F28" s="120"/>
      <c r="G28" s="120"/>
      <c r="H28" s="122"/>
      <c r="I28" s="120"/>
      <c r="J28" s="121"/>
      <c r="K28" s="101"/>
      <c r="L28" s="101"/>
      <c r="M28" s="103"/>
      <c r="N28" s="103"/>
      <c r="O28" s="103"/>
      <c r="P28" s="103"/>
      <c r="Q28" s="103"/>
      <c r="R28" s="103"/>
      <c r="S28" s="103"/>
      <c r="T28" s="103"/>
      <c r="U28" s="103"/>
      <c r="V28" s="103"/>
      <c r="W28" s="103"/>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23"/>
      <c r="G30" s="120"/>
      <c r="H30" s="120"/>
      <c r="I30" s="120"/>
      <c r="J30" s="121"/>
      <c r="K30" s="100"/>
      <c r="L30" s="100"/>
      <c r="M30" s="102"/>
      <c r="N30" s="102"/>
      <c r="O30" s="102"/>
      <c r="P30" s="102"/>
      <c r="Q30" s="102"/>
      <c r="R30" s="102"/>
      <c r="S30" s="102"/>
      <c r="T30" s="102"/>
      <c r="U30" s="102"/>
      <c r="V30" s="102"/>
      <c r="W30" s="102"/>
    </row>
    <row r="31" spans="1:23" s="74" customFormat="1" ht="24" x14ac:dyDescent="0.25">
      <c r="A31" s="194">
        <v>1.1200000000000001</v>
      </c>
      <c r="B31" s="78" t="s">
        <v>66</v>
      </c>
      <c r="C31" s="73">
        <v>0</v>
      </c>
      <c r="D31" s="71">
        <v>0</v>
      </c>
      <c r="E31" s="71">
        <f t="shared" si="0"/>
        <v>0</v>
      </c>
      <c r="F31" s="124"/>
      <c r="G31" s="122"/>
      <c r="H31" s="120"/>
      <c r="I31" s="120"/>
      <c r="J31" s="121"/>
      <c r="K31" s="100"/>
      <c r="L31" s="100"/>
      <c r="M31" s="102"/>
      <c r="N31" s="102"/>
      <c r="O31" s="102"/>
      <c r="P31" s="102"/>
      <c r="Q31" s="102"/>
      <c r="R31" s="102"/>
      <c r="S31" s="102"/>
      <c r="T31" s="102"/>
      <c r="U31" s="102"/>
      <c r="V31" s="102"/>
      <c r="W31" s="102"/>
    </row>
    <row r="32" spans="1:23" s="74" customFormat="1" ht="24" x14ac:dyDescent="0.25">
      <c r="A32" s="196"/>
      <c r="B32" s="86" t="s">
        <v>18</v>
      </c>
      <c r="C32" s="73">
        <v>1536148</v>
      </c>
      <c r="D32" s="71">
        <f>C32</f>
        <v>1536148</v>
      </c>
      <c r="E32" s="71">
        <v>0</v>
      </c>
      <c r="F32" s="124"/>
      <c r="G32" s="122">
        <f>C28+C48+C49+C50</f>
        <v>127728008</v>
      </c>
      <c r="H32" s="120"/>
      <c r="I32" s="120"/>
      <c r="J32" s="121"/>
      <c r="K32" s="100"/>
      <c r="L32" s="100"/>
      <c r="M32" s="102"/>
      <c r="N32" s="102"/>
      <c r="O32" s="102"/>
      <c r="P32" s="102"/>
      <c r="Q32" s="102"/>
      <c r="R32" s="102"/>
      <c r="S32" s="102"/>
      <c r="T32" s="102"/>
      <c r="U32" s="102"/>
      <c r="V32" s="102"/>
      <c r="W32" s="102"/>
    </row>
    <row r="33" spans="1:23" s="74" customFormat="1" ht="15" x14ac:dyDescent="0.25">
      <c r="A33" s="170">
        <v>1.1299999999999999</v>
      </c>
      <c r="B33" s="78" t="s">
        <v>74</v>
      </c>
      <c r="C33" s="71">
        <v>0</v>
      </c>
      <c r="D33" s="71">
        <v>0</v>
      </c>
      <c r="E33" s="71">
        <f t="shared" si="0"/>
        <v>0</v>
      </c>
      <c r="F33" s="124"/>
      <c r="G33" s="143"/>
      <c r="H33" s="120"/>
      <c r="I33" s="120"/>
      <c r="J33" s="121"/>
      <c r="K33" s="100"/>
      <c r="L33" s="100"/>
      <c r="M33" s="102"/>
      <c r="N33" s="102"/>
      <c r="O33" s="102"/>
      <c r="P33" s="102"/>
      <c r="Q33" s="102"/>
      <c r="R33" s="102"/>
      <c r="S33" s="102"/>
      <c r="T33" s="102"/>
      <c r="U33" s="102"/>
      <c r="V33" s="102"/>
      <c r="W33" s="102"/>
    </row>
    <row r="34" spans="1:23" s="74" customFormat="1" ht="36" x14ac:dyDescent="0.2">
      <c r="A34" s="171">
        <v>1.1399999999999999</v>
      </c>
      <c r="B34" s="78" t="s">
        <v>856</v>
      </c>
      <c r="C34" s="71">
        <v>0</v>
      </c>
      <c r="D34" s="71">
        <v>0</v>
      </c>
      <c r="E34" s="71">
        <f t="shared" si="0"/>
        <v>0</v>
      </c>
      <c r="F34" s="120"/>
      <c r="G34" s="125"/>
      <c r="H34" s="120"/>
      <c r="I34" s="120"/>
      <c r="J34" s="121"/>
      <c r="K34" s="100"/>
      <c r="L34" s="100"/>
      <c r="M34" s="102"/>
      <c r="N34" s="102"/>
      <c r="O34" s="102"/>
      <c r="P34" s="102"/>
      <c r="Q34" s="102"/>
      <c r="R34" s="102"/>
      <c r="S34" s="102"/>
      <c r="T34" s="102"/>
      <c r="U34" s="102"/>
      <c r="V34" s="102"/>
      <c r="W34" s="102"/>
    </row>
    <row r="35" spans="1:23" s="74" customFormat="1" ht="24" x14ac:dyDescent="0.25">
      <c r="A35" s="194">
        <v>1.1499999999999999</v>
      </c>
      <c r="B35" s="78" t="s">
        <v>78</v>
      </c>
      <c r="C35" s="17">
        <f>25727+15000+2000+35000+43000+2315+4959+2500</f>
        <v>130501</v>
      </c>
      <c r="D35" s="71">
        <v>0</v>
      </c>
      <c r="E35" s="73">
        <f t="shared" si="0"/>
        <v>130501</v>
      </c>
      <c r="F35" s="126"/>
      <c r="G35" s="124"/>
      <c r="H35" s="120"/>
      <c r="I35" s="120"/>
      <c r="J35" s="121"/>
      <c r="K35" s="100"/>
      <c r="L35" s="100"/>
      <c r="M35" s="102"/>
      <c r="N35" s="102"/>
      <c r="O35" s="102"/>
      <c r="P35" s="102"/>
      <c r="Q35" s="102"/>
      <c r="R35" s="102"/>
      <c r="S35" s="102"/>
      <c r="T35" s="102"/>
      <c r="U35" s="102"/>
      <c r="V35" s="102"/>
      <c r="W35" s="102"/>
    </row>
    <row r="36" spans="1:23" s="74" customFormat="1" ht="15" x14ac:dyDescent="0.25">
      <c r="A36" s="196"/>
      <c r="B36" s="78" t="s">
        <v>77</v>
      </c>
      <c r="C36" s="71"/>
      <c r="D36" s="118">
        <v>1</v>
      </c>
      <c r="E36" s="73">
        <f>C36-(C36*D36)</f>
        <v>0</v>
      </c>
      <c r="F36" s="120"/>
      <c r="G36" s="124"/>
      <c r="H36" s="120"/>
      <c r="I36" s="120"/>
      <c r="J36" s="121"/>
      <c r="K36" s="100"/>
      <c r="L36" s="100"/>
      <c r="M36" s="102"/>
      <c r="N36" s="102"/>
      <c r="O36" s="102"/>
      <c r="P36" s="102"/>
      <c r="Q36" s="102"/>
      <c r="R36" s="102"/>
      <c r="S36" s="102"/>
      <c r="T36" s="102"/>
      <c r="U36" s="102"/>
      <c r="V36" s="102"/>
      <c r="W36" s="102"/>
    </row>
    <row r="37" spans="1:23" s="74" customFormat="1" ht="15" x14ac:dyDescent="0.25">
      <c r="A37" s="194">
        <v>1.1599999999999999</v>
      </c>
      <c r="B37" s="172" t="s">
        <v>19</v>
      </c>
      <c r="C37" s="17"/>
      <c r="D37" s="79" t="s">
        <v>871</v>
      </c>
      <c r="E37" s="81"/>
      <c r="F37" s="124"/>
      <c r="G37" s="127"/>
      <c r="H37" s="120"/>
      <c r="I37" s="120"/>
      <c r="J37" s="121"/>
      <c r="K37" s="100"/>
      <c r="L37" s="100"/>
      <c r="M37" s="102"/>
      <c r="N37" s="102"/>
      <c r="O37" s="102"/>
      <c r="P37" s="102"/>
      <c r="Q37" s="102"/>
      <c r="R37" s="102"/>
      <c r="S37" s="102"/>
      <c r="T37" s="102"/>
      <c r="U37" s="102"/>
      <c r="V37" s="102"/>
      <c r="W37" s="102"/>
    </row>
    <row r="38" spans="1:23" s="74" customFormat="1" ht="24" x14ac:dyDescent="0.2">
      <c r="A38" s="195"/>
      <c r="B38" s="86" t="s">
        <v>20</v>
      </c>
      <c r="C38" s="17">
        <v>947796</v>
      </c>
      <c r="D38" s="71">
        <v>0</v>
      </c>
      <c r="E38" s="71">
        <v>0</v>
      </c>
      <c r="F38" s="120"/>
      <c r="G38" s="128"/>
      <c r="H38" s="122"/>
      <c r="I38" s="120"/>
      <c r="J38" s="121"/>
      <c r="K38" s="100"/>
      <c r="L38" s="100"/>
      <c r="M38" s="102"/>
      <c r="N38" s="102"/>
      <c r="O38" s="102"/>
      <c r="P38" s="102"/>
      <c r="Q38" s="102"/>
      <c r="R38" s="102"/>
      <c r="S38" s="102"/>
      <c r="T38" s="102"/>
      <c r="U38" s="102"/>
      <c r="V38" s="102"/>
      <c r="W38" s="102"/>
    </row>
    <row r="39" spans="1:23" s="74" customFormat="1" ht="24" x14ac:dyDescent="0.2">
      <c r="A39" s="196"/>
      <c r="B39" s="86" t="s">
        <v>76</v>
      </c>
      <c r="C39" s="17">
        <f>18850683+16179+1687121</f>
        <v>20553983</v>
      </c>
      <c r="D39" s="71">
        <v>0</v>
      </c>
      <c r="E39" s="71">
        <f>C39-D39</f>
        <v>20553983</v>
      </c>
      <c r="F39" s="120"/>
      <c r="G39" s="120"/>
      <c r="H39" s="120"/>
      <c r="I39" s="120"/>
      <c r="J39" s="121"/>
      <c r="K39" s="100"/>
      <c r="L39" s="100"/>
      <c r="M39" s="102"/>
      <c r="N39" s="102"/>
      <c r="O39" s="102"/>
      <c r="P39" s="102"/>
      <c r="Q39" s="102"/>
      <c r="R39" s="102"/>
      <c r="S39" s="102"/>
      <c r="T39" s="102"/>
      <c r="U39" s="102"/>
      <c r="V39" s="102"/>
      <c r="W39" s="102"/>
    </row>
    <row r="40" spans="1:23" s="74" customFormat="1" x14ac:dyDescent="0.2">
      <c r="A40" s="194">
        <v>1.17</v>
      </c>
      <c r="B40" s="89" t="s">
        <v>21</v>
      </c>
      <c r="C40" s="85"/>
      <c r="D40" s="71"/>
      <c r="E40" s="81"/>
      <c r="F40" s="120"/>
      <c r="G40" s="120"/>
      <c r="H40" s="122"/>
      <c r="I40" s="120"/>
      <c r="J40" s="121"/>
      <c r="K40" s="100"/>
      <c r="L40" s="100"/>
      <c r="M40" s="102"/>
      <c r="N40" s="102"/>
      <c r="O40" s="102"/>
      <c r="P40" s="102"/>
      <c r="Q40" s="102"/>
      <c r="R40" s="102"/>
      <c r="S40" s="102"/>
      <c r="T40" s="102"/>
      <c r="U40" s="102"/>
      <c r="V40" s="102"/>
      <c r="W40" s="102"/>
    </row>
    <row r="41" spans="1:23" s="74" customFormat="1" ht="60" x14ac:dyDescent="0.2">
      <c r="A41" s="195"/>
      <c r="B41" s="86" t="s">
        <v>857</v>
      </c>
      <c r="C41" s="85">
        <v>47302561</v>
      </c>
      <c r="D41" s="71">
        <v>36350590</v>
      </c>
      <c r="E41" s="71">
        <f>D41</f>
        <v>36350590</v>
      </c>
      <c r="F41" s="120"/>
      <c r="G41" s="120"/>
      <c r="H41" s="120"/>
      <c r="I41" s="120"/>
      <c r="J41" s="121"/>
      <c r="K41" s="100"/>
      <c r="L41" s="100"/>
      <c r="M41" s="102"/>
      <c r="N41" s="102"/>
      <c r="O41" s="102"/>
      <c r="P41" s="102"/>
      <c r="Q41" s="102"/>
      <c r="R41" s="102"/>
      <c r="S41" s="102"/>
      <c r="T41" s="102"/>
      <c r="U41" s="102"/>
      <c r="V41" s="102"/>
      <c r="W41" s="102"/>
    </row>
    <row r="42" spans="1:23" s="74" customFormat="1" ht="24" x14ac:dyDescent="0.2">
      <c r="A42" s="195"/>
      <c r="B42" s="86" t="s">
        <v>858</v>
      </c>
      <c r="C42" s="85">
        <v>0</v>
      </c>
      <c r="D42" s="71">
        <v>0</v>
      </c>
      <c r="E42" s="71">
        <f t="shared" ref="E42:E43" si="1">D42</f>
        <v>0</v>
      </c>
      <c r="F42" s="120"/>
      <c r="G42" s="120"/>
      <c r="H42" s="120"/>
      <c r="I42" s="120"/>
      <c r="J42" s="121"/>
      <c r="K42" s="100"/>
      <c r="L42" s="100"/>
      <c r="M42" s="102"/>
      <c r="N42" s="102"/>
      <c r="O42" s="102"/>
      <c r="P42" s="102"/>
      <c r="Q42" s="102"/>
      <c r="R42" s="102"/>
      <c r="S42" s="102"/>
      <c r="T42" s="102"/>
      <c r="U42" s="102"/>
      <c r="V42" s="102"/>
      <c r="W42" s="102"/>
    </row>
    <row r="43" spans="1:23" s="74" customFormat="1" ht="36" x14ac:dyDescent="0.2">
      <c r="A43" s="195"/>
      <c r="B43" s="86" t="s">
        <v>859</v>
      </c>
      <c r="C43" s="85">
        <v>0</v>
      </c>
      <c r="D43" s="71">
        <v>0</v>
      </c>
      <c r="E43" s="71">
        <f t="shared" si="1"/>
        <v>0</v>
      </c>
      <c r="F43" s="120"/>
      <c r="G43" s="120"/>
      <c r="H43" s="120"/>
      <c r="I43" s="120"/>
      <c r="J43" s="121"/>
      <c r="K43" s="100"/>
      <c r="L43" s="100"/>
      <c r="M43" s="102"/>
      <c r="N43" s="102"/>
      <c r="O43" s="102"/>
      <c r="P43" s="102"/>
      <c r="Q43" s="102"/>
      <c r="R43" s="102"/>
      <c r="S43" s="102"/>
      <c r="T43" s="102"/>
      <c r="U43" s="102"/>
      <c r="V43" s="102"/>
      <c r="W43" s="102"/>
    </row>
    <row r="44" spans="1:23" s="74" customFormat="1" ht="36" x14ac:dyDescent="0.2">
      <c r="A44" s="195"/>
      <c r="B44" s="86" t="s">
        <v>860</v>
      </c>
      <c r="C44" s="85">
        <f>9659587-Sheet1!F19</f>
        <v>6408128</v>
      </c>
      <c r="D44" s="71">
        <v>0</v>
      </c>
      <c r="E44" s="73">
        <f>C44-D44</f>
        <v>6408128</v>
      </c>
      <c r="F44" s="120"/>
      <c r="G44" s="122"/>
      <c r="H44" s="120"/>
      <c r="I44" s="120"/>
      <c r="J44" s="121"/>
      <c r="K44" s="100"/>
      <c r="L44" s="100"/>
      <c r="M44" s="102"/>
      <c r="N44" s="102"/>
      <c r="O44" s="102"/>
      <c r="P44" s="102"/>
      <c r="Q44" s="102"/>
      <c r="R44" s="102"/>
      <c r="S44" s="102"/>
      <c r="T44" s="102"/>
      <c r="U44" s="102"/>
      <c r="V44" s="102"/>
      <c r="W44" s="102"/>
    </row>
    <row r="45" spans="1:23" s="74" customFormat="1" ht="61.5" customHeight="1" x14ac:dyDescent="0.2">
      <c r="A45" s="195"/>
      <c r="B45" s="86" t="s">
        <v>861</v>
      </c>
      <c r="C45" s="71">
        <f>73315038-Sheet1!E19</f>
        <v>40056468</v>
      </c>
      <c r="D45" s="71">
        <f>27061813-Sheet1!G19</f>
        <v>22530861</v>
      </c>
      <c r="E45" s="73">
        <f>D45</f>
        <v>22530861</v>
      </c>
      <c r="F45" s="120"/>
      <c r="G45" s="122"/>
      <c r="H45" s="120"/>
      <c r="I45" s="120"/>
      <c r="J45" s="121"/>
      <c r="K45" s="100"/>
      <c r="L45" s="100"/>
      <c r="M45" s="102"/>
      <c r="N45" s="102"/>
      <c r="O45" s="102"/>
      <c r="P45" s="102"/>
      <c r="Q45" s="102"/>
      <c r="R45" s="102"/>
      <c r="S45" s="102"/>
      <c r="T45" s="102"/>
      <c r="U45" s="102"/>
      <c r="V45" s="102"/>
      <c r="W45" s="102"/>
    </row>
    <row r="46" spans="1:23" s="74" customFormat="1" x14ac:dyDescent="0.2">
      <c r="A46" s="196"/>
      <c r="B46" s="173" t="s">
        <v>22</v>
      </c>
      <c r="C46" s="85">
        <f>Sheet1!D19</f>
        <v>36511581</v>
      </c>
      <c r="D46" s="118">
        <v>1</v>
      </c>
      <c r="E46" s="73">
        <f>C46-(C46*D46)</f>
        <v>0</v>
      </c>
      <c r="F46" s="120"/>
      <c r="G46" s="120"/>
      <c r="H46" s="120"/>
      <c r="I46" s="120"/>
      <c r="J46" s="121"/>
      <c r="K46" s="100"/>
      <c r="L46" s="100"/>
      <c r="M46" s="102"/>
      <c r="N46" s="102"/>
      <c r="O46" s="102"/>
      <c r="P46" s="102"/>
      <c r="Q46" s="102"/>
      <c r="R46" s="102"/>
      <c r="S46" s="102"/>
      <c r="T46" s="102"/>
      <c r="U46" s="102"/>
      <c r="V46" s="102"/>
      <c r="W46" s="102"/>
    </row>
    <row r="47" spans="1:23" s="74" customFormat="1" x14ac:dyDescent="0.2">
      <c r="A47" s="194">
        <v>1.18</v>
      </c>
      <c r="B47" s="89" t="s">
        <v>23</v>
      </c>
      <c r="C47" s="71"/>
      <c r="D47" s="174"/>
      <c r="E47" s="81"/>
      <c r="F47" s="120"/>
      <c r="G47" s="120"/>
      <c r="H47" s="120"/>
      <c r="I47" s="120"/>
      <c r="J47" s="121"/>
      <c r="K47" s="100"/>
      <c r="L47" s="100"/>
      <c r="M47" s="102"/>
      <c r="N47" s="102"/>
      <c r="O47" s="102"/>
      <c r="P47" s="102"/>
      <c r="Q47" s="102"/>
      <c r="R47" s="102"/>
      <c r="S47" s="102"/>
      <c r="T47" s="102"/>
      <c r="U47" s="102"/>
      <c r="V47" s="102"/>
      <c r="W47" s="102"/>
    </row>
    <row r="48" spans="1:23" s="74" customFormat="1" x14ac:dyDescent="0.2">
      <c r="A48" s="195"/>
      <c r="B48" s="71" t="s">
        <v>97</v>
      </c>
      <c r="C48" s="79">
        <f>21626689+806644+136490+3133314+108308+2091059</f>
        <v>27902504</v>
      </c>
      <c r="D48" s="71">
        <v>0</v>
      </c>
      <c r="E48" s="81">
        <f>C48</f>
        <v>27902504</v>
      </c>
      <c r="F48" s="120"/>
      <c r="G48" s="120"/>
      <c r="H48" s="120"/>
      <c r="I48" s="120"/>
      <c r="J48" s="121"/>
      <c r="K48" s="100"/>
      <c r="L48" s="100"/>
      <c r="M48" s="102"/>
      <c r="N48" s="102"/>
      <c r="O48" s="102"/>
      <c r="P48" s="102"/>
      <c r="Q48" s="102"/>
      <c r="R48" s="102"/>
      <c r="S48" s="102"/>
      <c r="T48" s="102"/>
      <c r="U48" s="102"/>
      <c r="V48" s="102"/>
      <c r="W48" s="102"/>
    </row>
    <row r="49" spans="1:23" s="74" customFormat="1" x14ac:dyDescent="0.2">
      <c r="A49" s="195"/>
      <c r="B49" s="71" t="s">
        <v>24</v>
      </c>
      <c r="C49" s="71">
        <f>26293322+126006</f>
        <v>26419328</v>
      </c>
      <c r="D49" s="71">
        <v>0</v>
      </c>
      <c r="E49" s="81">
        <f>C49</f>
        <v>26419328</v>
      </c>
      <c r="F49" s="120"/>
      <c r="G49" s="120"/>
      <c r="H49" s="120"/>
      <c r="I49" s="120"/>
      <c r="J49" s="121"/>
      <c r="K49" s="100"/>
      <c r="L49" s="100"/>
      <c r="M49" s="102"/>
      <c r="N49" s="102"/>
      <c r="O49" s="102"/>
      <c r="P49" s="102"/>
      <c r="Q49" s="102"/>
      <c r="R49" s="102"/>
      <c r="S49" s="102"/>
      <c r="T49" s="102"/>
      <c r="U49" s="102"/>
      <c r="V49" s="102"/>
      <c r="W49" s="102"/>
    </row>
    <row r="50" spans="1:23" s="74" customFormat="1" x14ac:dyDescent="0.2">
      <c r="A50" s="196"/>
      <c r="B50" s="71" t="s">
        <v>25</v>
      </c>
      <c r="C50" s="71">
        <v>2353754</v>
      </c>
      <c r="D50" s="71">
        <v>0</v>
      </c>
      <c r="E50" s="81">
        <f>C50-D50</f>
        <v>2353754</v>
      </c>
      <c r="F50" s="120"/>
      <c r="G50" s="212"/>
      <c r="H50" s="120"/>
      <c r="I50" s="120"/>
      <c r="J50" s="121"/>
      <c r="K50" s="100"/>
      <c r="L50" s="100"/>
      <c r="M50" s="102"/>
      <c r="N50" s="102"/>
      <c r="O50" s="102"/>
      <c r="P50" s="102"/>
      <c r="Q50" s="102"/>
      <c r="R50" s="102"/>
      <c r="S50" s="102"/>
      <c r="T50" s="102"/>
      <c r="U50" s="102"/>
      <c r="V50" s="102"/>
      <c r="W50" s="102"/>
    </row>
    <row r="51" spans="1:23" s="74" customFormat="1" x14ac:dyDescent="0.2">
      <c r="A51" s="170">
        <v>1.19</v>
      </c>
      <c r="B51" s="89" t="s">
        <v>26</v>
      </c>
      <c r="C51" s="82">
        <f>SUM(C6:C50)</f>
        <v>297157190</v>
      </c>
      <c r="D51" s="71"/>
      <c r="E51" s="82">
        <f>SUM(E6:E50)</f>
        <v>213917890.25</v>
      </c>
      <c r="F51" s="137"/>
      <c r="G51" s="120"/>
      <c r="H51" s="120"/>
      <c r="I51" s="120"/>
      <c r="J51" s="121"/>
      <c r="K51" s="100"/>
      <c r="L51" s="100"/>
      <c r="M51" s="102"/>
      <c r="N51" s="102"/>
      <c r="O51" s="102"/>
      <c r="P51" s="102"/>
      <c r="Q51" s="102"/>
      <c r="R51" s="102"/>
      <c r="S51" s="102"/>
      <c r="T51" s="102"/>
      <c r="U51" s="102"/>
      <c r="V51" s="102"/>
      <c r="W51" s="102"/>
    </row>
    <row r="52" spans="1:23" s="74" customFormat="1" x14ac:dyDescent="0.2">
      <c r="A52" s="206" t="s">
        <v>27</v>
      </c>
      <c r="B52" s="206"/>
      <c r="C52" s="206"/>
      <c r="D52" s="206"/>
      <c r="E52" s="206"/>
      <c r="F52" s="138"/>
      <c r="G52" s="120"/>
      <c r="H52" s="120"/>
      <c r="I52" s="120"/>
      <c r="J52" s="121"/>
      <c r="K52" s="100"/>
      <c r="L52" s="100"/>
      <c r="M52" s="102"/>
      <c r="N52" s="102"/>
      <c r="O52" s="102"/>
      <c r="P52" s="102"/>
      <c r="Q52" s="102"/>
      <c r="R52" s="102"/>
      <c r="S52" s="102"/>
      <c r="T52" s="102"/>
      <c r="U52" s="102"/>
      <c r="V52" s="102"/>
      <c r="W52" s="102"/>
    </row>
    <row r="53" spans="1:23" s="74" customFormat="1" x14ac:dyDescent="0.2">
      <c r="A53" s="194">
        <v>2.1</v>
      </c>
      <c r="B53" s="89" t="s">
        <v>28</v>
      </c>
      <c r="C53" s="71"/>
      <c r="D53" s="175"/>
      <c r="E53" s="73"/>
      <c r="F53" s="120"/>
      <c r="G53" s="120"/>
      <c r="H53" s="120"/>
      <c r="I53" s="120"/>
      <c r="J53" s="121"/>
      <c r="K53" s="100"/>
      <c r="L53" s="100"/>
      <c r="M53" s="102"/>
      <c r="N53" s="102"/>
      <c r="O53" s="102"/>
      <c r="P53" s="102"/>
      <c r="Q53" s="102"/>
      <c r="R53" s="102"/>
      <c r="S53" s="102"/>
      <c r="T53" s="102"/>
      <c r="U53" s="102"/>
      <c r="V53" s="102"/>
      <c r="W53" s="102"/>
    </row>
    <row r="54" spans="1:23" s="74" customFormat="1" x14ac:dyDescent="0.2">
      <c r="A54" s="195"/>
      <c r="B54" s="83" t="s">
        <v>29</v>
      </c>
      <c r="C54" s="71">
        <v>0</v>
      </c>
      <c r="D54" s="71">
        <v>0</v>
      </c>
      <c r="E54" s="71">
        <f t="shared" ref="E54:E66" si="2">C54-D54</f>
        <v>0</v>
      </c>
      <c r="F54" s="120"/>
      <c r="G54" s="120"/>
      <c r="H54" s="120"/>
      <c r="I54" s="120"/>
      <c r="J54" s="121"/>
      <c r="K54" s="100"/>
      <c r="L54" s="100"/>
      <c r="M54" s="102"/>
      <c r="N54" s="102"/>
      <c r="O54" s="102"/>
      <c r="P54" s="102"/>
      <c r="Q54" s="102"/>
      <c r="R54" s="102"/>
      <c r="S54" s="102"/>
      <c r="T54" s="102"/>
      <c r="U54" s="102"/>
      <c r="V54" s="102"/>
      <c r="W54" s="102"/>
    </row>
    <row r="55" spans="1:23" s="74" customFormat="1" x14ac:dyDescent="0.2">
      <c r="A55" s="195"/>
      <c r="B55" s="83" t="s">
        <v>30</v>
      </c>
      <c r="C55" s="71">
        <v>0</v>
      </c>
      <c r="D55" s="71">
        <v>0</v>
      </c>
      <c r="E55" s="71">
        <f t="shared" si="2"/>
        <v>0</v>
      </c>
      <c r="F55" s="120"/>
      <c r="G55" s="120"/>
      <c r="H55" s="120"/>
      <c r="I55" s="120"/>
      <c r="J55" s="121"/>
      <c r="K55" s="100"/>
      <c r="L55" s="100"/>
      <c r="M55" s="102"/>
      <c r="N55" s="102"/>
      <c r="O55" s="102"/>
      <c r="P55" s="102"/>
      <c r="Q55" s="102"/>
      <c r="R55" s="102"/>
      <c r="S55" s="102"/>
      <c r="T55" s="102"/>
      <c r="U55" s="102"/>
      <c r="V55" s="102"/>
      <c r="W55" s="102"/>
    </row>
    <row r="56" spans="1:23" s="74" customFormat="1" x14ac:dyDescent="0.2">
      <c r="A56" s="196"/>
      <c r="B56" s="83" t="s">
        <v>31</v>
      </c>
      <c r="C56" s="71">
        <f>50654223-C54</f>
        <v>50654223</v>
      </c>
      <c r="D56" s="71">
        <v>0</v>
      </c>
      <c r="E56" s="71">
        <f t="shared" si="2"/>
        <v>50654223</v>
      </c>
      <c r="F56" s="120"/>
      <c r="G56" s="120"/>
      <c r="H56" s="120"/>
      <c r="I56" s="120"/>
      <c r="J56" s="121"/>
      <c r="K56" s="100"/>
      <c r="L56" s="100"/>
      <c r="M56" s="102"/>
      <c r="N56" s="102"/>
      <c r="O56" s="102"/>
      <c r="P56" s="102"/>
      <c r="Q56" s="102"/>
      <c r="R56" s="102"/>
      <c r="S56" s="102"/>
      <c r="T56" s="102"/>
      <c r="U56" s="102"/>
      <c r="V56" s="102"/>
      <c r="W56" s="102"/>
    </row>
    <row r="57" spans="1:23" s="74" customFormat="1" x14ac:dyDescent="0.2">
      <c r="A57" s="194">
        <v>2.2000000000000002</v>
      </c>
      <c r="B57" s="89" t="s">
        <v>32</v>
      </c>
      <c r="C57" s="71"/>
      <c r="D57" s="85"/>
      <c r="E57" s="73"/>
      <c r="F57" s="120"/>
      <c r="G57" s="120"/>
      <c r="H57" s="120"/>
      <c r="I57" s="120"/>
      <c r="J57" s="121"/>
      <c r="K57" s="100"/>
      <c r="L57" s="100"/>
      <c r="M57" s="102"/>
      <c r="N57" s="102"/>
      <c r="O57" s="102"/>
      <c r="P57" s="102"/>
      <c r="Q57" s="102"/>
      <c r="R57" s="102"/>
      <c r="S57" s="102"/>
      <c r="T57" s="102"/>
      <c r="U57" s="102"/>
      <c r="V57" s="102"/>
      <c r="W57" s="102"/>
    </row>
    <row r="58" spans="1:23" s="74" customFormat="1" x14ac:dyDescent="0.2">
      <c r="A58" s="195"/>
      <c r="B58" s="83" t="s">
        <v>33</v>
      </c>
      <c r="C58" s="71">
        <f>199802+8263329+1675577+154533</f>
        <v>10293241</v>
      </c>
      <c r="D58" s="71">
        <v>0</v>
      </c>
      <c r="E58" s="71">
        <f t="shared" si="2"/>
        <v>10293241</v>
      </c>
      <c r="F58" s="120"/>
      <c r="G58" s="120"/>
      <c r="H58" s="120"/>
      <c r="I58" s="120"/>
      <c r="J58" s="121"/>
      <c r="K58" s="100"/>
      <c r="L58" s="100"/>
      <c r="M58" s="102"/>
      <c r="N58" s="102"/>
      <c r="O58" s="102"/>
      <c r="P58" s="102"/>
      <c r="Q58" s="102"/>
      <c r="R58" s="102"/>
      <c r="S58" s="102"/>
      <c r="T58" s="102"/>
      <c r="U58" s="102"/>
      <c r="V58" s="102"/>
      <c r="W58" s="102"/>
    </row>
    <row r="59" spans="1:23" s="74" customFormat="1" x14ac:dyDescent="0.2">
      <c r="A59" s="195"/>
      <c r="B59" s="83" t="s">
        <v>34</v>
      </c>
      <c r="C59" s="71">
        <f>4784010+101618+971702+8000000+2999039+1545031+40000000</f>
        <v>58401400</v>
      </c>
      <c r="D59" s="71">
        <v>0</v>
      </c>
      <c r="E59" s="71">
        <f>C59-D59</f>
        <v>58401400</v>
      </c>
      <c r="F59" s="129"/>
      <c r="G59" s="120"/>
      <c r="H59" s="120"/>
      <c r="I59" s="120"/>
      <c r="J59" s="121"/>
      <c r="K59" s="100"/>
      <c r="L59" s="100"/>
      <c r="M59" s="102"/>
      <c r="N59" s="102"/>
      <c r="O59" s="102"/>
      <c r="P59" s="102"/>
      <c r="Q59" s="102"/>
      <c r="R59" s="102"/>
      <c r="S59" s="102"/>
      <c r="T59" s="102"/>
      <c r="U59" s="102"/>
      <c r="V59" s="102"/>
      <c r="W59" s="102"/>
    </row>
    <row r="60" spans="1:23" s="74" customFormat="1" x14ac:dyDescent="0.2">
      <c r="A60" s="195"/>
      <c r="B60" s="83" t="s">
        <v>35</v>
      </c>
      <c r="C60" s="71">
        <v>0</v>
      </c>
      <c r="D60" s="71">
        <v>0</v>
      </c>
      <c r="E60" s="71">
        <f t="shared" si="2"/>
        <v>0</v>
      </c>
      <c r="F60" s="120"/>
      <c r="G60" s="120"/>
      <c r="H60" s="120"/>
      <c r="I60" s="120"/>
      <c r="J60" s="121"/>
      <c r="K60" s="100"/>
      <c r="L60" s="100"/>
      <c r="M60" s="102"/>
      <c r="N60" s="102"/>
      <c r="O60" s="102"/>
      <c r="P60" s="102"/>
      <c r="Q60" s="102"/>
      <c r="R60" s="102"/>
      <c r="S60" s="102"/>
      <c r="T60" s="102"/>
      <c r="U60" s="102"/>
      <c r="V60" s="102"/>
      <c r="W60" s="102"/>
    </row>
    <row r="61" spans="1:23" s="74" customFormat="1" x14ac:dyDescent="0.2">
      <c r="A61" s="195"/>
      <c r="B61" s="83" t="s">
        <v>36</v>
      </c>
      <c r="C61" s="71">
        <v>0</v>
      </c>
      <c r="D61" s="71">
        <v>0</v>
      </c>
      <c r="E61" s="71">
        <f>C61-D60</f>
        <v>0</v>
      </c>
      <c r="F61" s="120"/>
      <c r="G61" s="120"/>
      <c r="H61" s="120"/>
      <c r="I61" s="120"/>
      <c r="J61" s="121"/>
      <c r="K61" s="100"/>
      <c r="L61" s="100"/>
      <c r="M61" s="102"/>
      <c r="N61" s="102"/>
      <c r="O61" s="102"/>
      <c r="P61" s="102"/>
      <c r="Q61" s="102"/>
      <c r="R61" s="102"/>
      <c r="S61" s="102"/>
      <c r="T61" s="102"/>
      <c r="U61" s="102"/>
      <c r="V61" s="102"/>
      <c r="W61" s="102"/>
    </row>
    <row r="62" spans="1:23" s="74" customFormat="1" x14ac:dyDescent="0.2">
      <c r="A62" s="195"/>
      <c r="B62" s="83" t="s">
        <v>37</v>
      </c>
      <c r="C62" s="71">
        <v>0</v>
      </c>
      <c r="D62" s="71">
        <v>0</v>
      </c>
      <c r="E62" s="71">
        <f>C62-D61</f>
        <v>0</v>
      </c>
      <c r="F62" s="120"/>
      <c r="G62" s="120"/>
      <c r="H62" s="120"/>
      <c r="I62" s="120"/>
      <c r="J62" s="121"/>
      <c r="K62" s="100"/>
      <c r="L62" s="100"/>
      <c r="M62" s="102"/>
      <c r="N62" s="102"/>
      <c r="O62" s="102"/>
      <c r="P62" s="102"/>
      <c r="Q62" s="102"/>
      <c r="R62" s="102"/>
      <c r="S62" s="102"/>
      <c r="T62" s="102"/>
      <c r="U62" s="102"/>
      <c r="V62" s="102"/>
      <c r="W62" s="102"/>
    </row>
    <row r="63" spans="1:23" s="74" customFormat="1" x14ac:dyDescent="0.2">
      <c r="A63" s="195"/>
      <c r="B63" s="83" t="s">
        <v>38</v>
      </c>
      <c r="C63" s="71">
        <v>0</v>
      </c>
      <c r="D63" s="71">
        <v>0</v>
      </c>
      <c r="E63" s="71">
        <f t="shared" si="2"/>
        <v>0</v>
      </c>
      <c r="F63" s="120"/>
      <c r="G63" s="120"/>
      <c r="H63" s="120"/>
      <c r="I63" s="120"/>
      <c r="J63" s="121"/>
      <c r="K63" s="100"/>
      <c r="L63" s="100"/>
      <c r="M63" s="102"/>
      <c r="N63" s="102"/>
      <c r="O63" s="102"/>
      <c r="P63" s="102"/>
      <c r="Q63" s="102"/>
      <c r="R63" s="102"/>
      <c r="S63" s="102"/>
      <c r="T63" s="102"/>
      <c r="U63" s="102"/>
      <c r="V63" s="102"/>
      <c r="W63" s="102"/>
    </row>
    <row r="64" spans="1:23" s="74" customFormat="1" x14ac:dyDescent="0.2">
      <c r="A64" s="195"/>
      <c r="B64" s="83" t="s">
        <v>39</v>
      </c>
      <c r="C64" s="71">
        <v>0</v>
      </c>
      <c r="D64" s="71">
        <v>0</v>
      </c>
      <c r="E64" s="71">
        <f t="shared" si="2"/>
        <v>0</v>
      </c>
      <c r="F64" s="120"/>
      <c r="G64" s="120"/>
      <c r="H64" s="120"/>
      <c r="I64" s="120"/>
      <c r="J64" s="121"/>
      <c r="K64" s="100"/>
      <c r="L64" s="100"/>
      <c r="M64" s="102"/>
      <c r="N64" s="102"/>
      <c r="O64" s="102"/>
      <c r="P64" s="102"/>
      <c r="Q64" s="102"/>
      <c r="R64" s="102"/>
      <c r="S64" s="102"/>
      <c r="T64" s="102"/>
      <c r="U64" s="102"/>
      <c r="V64" s="102"/>
      <c r="W64" s="102"/>
    </row>
    <row r="65" spans="1:23" s="74" customFormat="1" x14ac:dyDescent="0.2">
      <c r="A65" s="195"/>
      <c r="B65" s="83" t="s">
        <v>40</v>
      </c>
      <c r="C65" s="71">
        <v>0</v>
      </c>
      <c r="D65" s="71">
        <v>0</v>
      </c>
      <c r="E65" s="71">
        <f t="shared" si="2"/>
        <v>0</v>
      </c>
      <c r="F65" s="120"/>
      <c r="G65" s="120"/>
      <c r="H65" s="120"/>
      <c r="I65" s="120"/>
      <c r="J65" s="121"/>
      <c r="K65" s="100"/>
      <c r="L65" s="100"/>
      <c r="M65" s="102"/>
      <c r="N65" s="102"/>
      <c r="O65" s="102"/>
      <c r="P65" s="102"/>
      <c r="Q65" s="102"/>
      <c r="R65" s="102"/>
      <c r="S65" s="102"/>
      <c r="T65" s="102"/>
      <c r="U65" s="102"/>
      <c r="V65" s="102"/>
      <c r="W65" s="102"/>
    </row>
    <row r="66" spans="1:23" s="74" customFormat="1" ht="24" x14ac:dyDescent="0.2">
      <c r="A66" s="196"/>
      <c r="B66" s="83" t="s">
        <v>41</v>
      </c>
      <c r="C66" s="71">
        <v>0</v>
      </c>
      <c r="D66" s="71"/>
      <c r="E66" s="71">
        <f t="shared" si="2"/>
        <v>0</v>
      </c>
      <c r="F66" s="120"/>
      <c r="G66" s="120"/>
      <c r="H66" s="120"/>
      <c r="I66" s="120"/>
      <c r="J66" s="121"/>
      <c r="K66" s="100"/>
      <c r="L66" s="100"/>
      <c r="M66" s="102"/>
      <c r="N66" s="102"/>
      <c r="O66" s="102"/>
      <c r="P66" s="102"/>
      <c r="Q66" s="102"/>
      <c r="R66" s="102"/>
      <c r="S66" s="102"/>
      <c r="T66" s="102"/>
      <c r="U66" s="102"/>
      <c r="V66" s="102"/>
      <c r="W66" s="102"/>
    </row>
    <row r="67" spans="1:23" s="74" customFormat="1" x14ac:dyDescent="0.2">
      <c r="A67" s="194">
        <v>2.2999999999999998</v>
      </c>
      <c r="B67" s="89" t="s">
        <v>42</v>
      </c>
      <c r="C67" s="71"/>
      <c r="D67" s="71"/>
      <c r="E67" s="81"/>
      <c r="F67" s="120"/>
      <c r="G67" s="120"/>
      <c r="H67" s="120"/>
      <c r="I67" s="120"/>
      <c r="J67" s="121"/>
      <c r="K67" s="100"/>
      <c r="L67" s="100"/>
      <c r="M67" s="102"/>
      <c r="N67" s="102"/>
      <c r="O67" s="102"/>
      <c r="P67" s="102"/>
      <c r="Q67" s="102"/>
      <c r="R67" s="102"/>
      <c r="S67" s="102"/>
      <c r="T67" s="102"/>
      <c r="U67" s="102"/>
      <c r="V67" s="102"/>
      <c r="W67" s="102"/>
    </row>
    <row r="68" spans="1:23" s="74" customFormat="1" x14ac:dyDescent="0.2">
      <c r="A68" s="195"/>
      <c r="B68" s="83" t="s">
        <v>43</v>
      </c>
      <c r="C68" s="144"/>
      <c r="D68" s="71"/>
      <c r="E68" s="81"/>
      <c r="F68" s="120"/>
      <c r="G68" s="120"/>
      <c r="H68" s="120"/>
      <c r="I68" s="120"/>
      <c r="J68" s="121"/>
      <c r="K68" s="100"/>
      <c r="L68" s="100"/>
      <c r="M68" s="102"/>
      <c r="N68" s="102"/>
      <c r="O68" s="102"/>
      <c r="P68" s="102"/>
      <c r="Q68" s="102"/>
      <c r="R68" s="102"/>
      <c r="S68" s="102"/>
      <c r="T68" s="102"/>
      <c r="U68" s="102"/>
      <c r="V68" s="102"/>
      <c r="W68" s="102"/>
    </row>
    <row r="69" spans="1:23" s="74" customFormat="1" ht="36" x14ac:dyDescent="0.25">
      <c r="A69" s="195"/>
      <c r="B69" s="83" t="s">
        <v>98</v>
      </c>
      <c r="C69" s="71">
        <v>0</v>
      </c>
      <c r="D69" s="71">
        <f>C69</f>
        <v>0</v>
      </c>
      <c r="E69" s="71">
        <f>C69-D69</f>
        <v>0</v>
      </c>
      <c r="F69" s="124"/>
      <c r="G69" s="123"/>
      <c r="H69" s="120"/>
      <c r="I69" s="120"/>
      <c r="J69" s="121"/>
      <c r="K69" s="100"/>
      <c r="L69" s="100"/>
      <c r="M69" s="102"/>
      <c r="N69" s="102"/>
      <c r="O69" s="102"/>
      <c r="P69" s="102"/>
      <c r="Q69" s="102"/>
      <c r="R69" s="102"/>
      <c r="S69" s="102"/>
      <c r="T69" s="102"/>
      <c r="U69" s="102"/>
      <c r="V69" s="102"/>
      <c r="W69" s="102"/>
    </row>
    <row r="70" spans="1:23" s="74" customFormat="1" ht="15" x14ac:dyDescent="0.25">
      <c r="A70" s="195"/>
      <c r="B70" s="83" t="s">
        <v>79</v>
      </c>
      <c r="C70" s="71">
        <v>0</v>
      </c>
      <c r="D70" s="71">
        <v>0</v>
      </c>
      <c r="E70" s="71">
        <f t="shared" ref="E70:E76" si="3">C70-D70</f>
        <v>0</v>
      </c>
      <c r="F70" s="124"/>
      <c r="G70" s="124"/>
      <c r="H70" s="120"/>
      <c r="I70" s="120"/>
      <c r="J70" s="121"/>
      <c r="K70" s="100"/>
      <c r="L70" s="100"/>
      <c r="M70" s="102"/>
      <c r="N70" s="102"/>
      <c r="O70" s="102"/>
      <c r="P70" s="102"/>
      <c r="Q70" s="102"/>
      <c r="R70" s="102"/>
      <c r="S70" s="102"/>
      <c r="T70" s="102"/>
      <c r="U70" s="102"/>
      <c r="V70" s="102"/>
      <c r="W70" s="102"/>
    </row>
    <row r="71" spans="1:23" s="74" customFormat="1" ht="15" x14ac:dyDescent="0.25">
      <c r="A71" s="195"/>
      <c r="B71" s="83" t="s">
        <v>44</v>
      </c>
      <c r="C71" s="71">
        <v>0</v>
      </c>
      <c r="D71" s="71">
        <v>0</v>
      </c>
      <c r="E71" s="71">
        <f t="shared" si="3"/>
        <v>0</v>
      </c>
      <c r="F71" s="124"/>
      <c r="G71" s="124"/>
      <c r="H71" s="120"/>
      <c r="I71" s="120"/>
      <c r="J71" s="121"/>
      <c r="K71" s="100"/>
      <c r="L71" s="100"/>
      <c r="M71" s="102"/>
      <c r="N71" s="102"/>
      <c r="O71" s="102"/>
      <c r="P71" s="102"/>
      <c r="Q71" s="102"/>
      <c r="R71" s="102"/>
      <c r="S71" s="102"/>
      <c r="T71" s="102"/>
      <c r="U71" s="102"/>
      <c r="V71" s="102"/>
      <c r="W71" s="102"/>
    </row>
    <row r="72" spans="1:23" s="74" customFormat="1" ht="99.75" customHeight="1" x14ac:dyDescent="0.25">
      <c r="A72" s="195"/>
      <c r="B72" s="84" t="s">
        <v>862</v>
      </c>
      <c r="C72" s="71">
        <v>0</v>
      </c>
      <c r="D72" s="71">
        <v>0</v>
      </c>
      <c r="E72" s="71">
        <f t="shared" si="3"/>
        <v>0</v>
      </c>
      <c r="F72" s="124"/>
      <c r="G72" s="124"/>
      <c r="H72" s="120"/>
      <c r="I72" s="120"/>
      <c r="J72" s="121"/>
      <c r="K72" s="100"/>
      <c r="L72" s="100"/>
      <c r="M72" s="102"/>
      <c r="N72" s="102"/>
      <c r="O72" s="102"/>
      <c r="P72" s="102"/>
      <c r="Q72" s="102"/>
      <c r="R72" s="102"/>
      <c r="S72" s="102"/>
      <c r="T72" s="102"/>
      <c r="U72" s="102"/>
      <c r="V72" s="102"/>
      <c r="W72" s="102"/>
    </row>
    <row r="73" spans="1:23" s="74" customFormat="1" ht="21" customHeight="1" x14ac:dyDescent="0.2">
      <c r="A73" s="196"/>
      <c r="B73" s="83" t="s">
        <v>80</v>
      </c>
      <c r="C73" s="83">
        <v>0</v>
      </c>
      <c r="D73" s="71">
        <v>0</v>
      </c>
      <c r="E73" s="81">
        <f t="shared" si="3"/>
        <v>0</v>
      </c>
      <c r="F73" s="120"/>
      <c r="G73" s="125"/>
      <c r="H73" s="120"/>
      <c r="I73" s="120"/>
      <c r="J73" s="121"/>
      <c r="K73" s="100"/>
      <c r="L73" s="100"/>
      <c r="M73" s="102"/>
      <c r="N73" s="102"/>
      <c r="O73" s="102"/>
      <c r="P73" s="102"/>
      <c r="Q73" s="102"/>
      <c r="R73" s="102"/>
      <c r="S73" s="102"/>
      <c r="T73" s="102"/>
      <c r="U73" s="102"/>
      <c r="V73" s="102"/>
      <c r="W73" s="102"/>
    </row>
    <row r="74" spans="1:23" s="74" customFormat="1" x14ac:dyDescent="0.2">
      <c r="A74" s="194">
        <v>2.4</v>
      </c>
      <c r="B74" s="89" t="s">
        <v>45</v>
      </c>
      <c r="C74" s="83"/>
      <c r="D74" s="85"/>
      <c r="E74" s="73"/>
      <c r="F74" s="120"/>
      <c r="G74" s="120"/>
      <c r="H74" s="120"/>
      <c r="I74" s="120"/>
      <c r="J74" s="121"/>
      <c r="K74" s="100"/>
      <c r="L74" s="100"/>
      <c r="M74" s="102"/>
      <c r="N74" s="102"/>
      <c r="O74" s="102"/>
      <c r="P74" s="102"/>
      <c r="Q74" s="102"/>
      <c r="R74" s="102"/>
      <c r="S74" s="102"/>
      <c r="T74" s="102"/>
      <c r="U74" s="102"/>
      <c r="V74" s="102"/>
      <c r="W74" s="102"/>
    </row>
    <row r="75" spans="1:23" s="74" customFormat="1" ht="132" x14ac:dyDescent="0.25">
      <c r="A75" s="195"/>
      <c r="B75" s="86" t="s">
        <v>81</v>
      </c>
      <c r="C75" s="71">
        <v>139000000</v>
      </c>
      <c r="D75" s="72">
        <v>1</v>
      </c>
      <c r="E75" s="176">
        <f>C75-(C75*D75)</f>
        <v>0</v>
      </c>
      <c r="F75" s="120"/>
      <c r="G75" s="123"/>
      <c r="H75" s="120"/>
      <c r="I75" s="120"/>
      <c r="J75" s="121"/>
      <c r="K75" s="100"/>
      <c r="L75" s="100"/>
      <c r="M75" s="102"/>
      <c r="N75" s="102"/>
      <c r="O75" s="102"/>
      <c r="P75" s="102"/>
      <c r="Q75" s="102"/>
      <c r="R75" s="102"/>
      <c r="S75" s="102"/>
      <c r="T75" s="102"/>
      <c r="U75" s="102"/>
      <c r="V75" s="102"/>
      <c r="W75" s="102"/>
    </row>
    <row r="76" spans="1:23" s="74" customFormat="1" ht="15" x14ac:dyDescent="0.25">
      <c r="A76" s="196"/>
      <c r="B76" s="86" t="s">
        <v>75</v>
      </c>
      <c r="C76" s="71">
        <v>0</v>
      </c>
      <c r="D76" s="71">
        <v>0</v>
      </c>
      <c r="E76" s="71">
        <f t="shared" si="3"/>
        <v>0</v>
      </c>
      <c r="F76" s="120"/>
      <c r="G76" s="124"/>
      <c r="H76" s="120"/>
      <c r="I76" s="120"/>
      <c r="J76" s="121"/>
      <c r="K76" s="100"/>
      <c r="L76" s="100"/>
      <c r="M76" s="102"/>
      <c r="N76" s="102"/>
      <c r="O76" s="102"/>
      <c r="P76" s="102"/>
      <c r="Q76" s="102"/>
      <c r="R76" s="102"/>
      <c r="S76" s="102"/>
      <c r="T76" s="102"/>
      <c r="U76" s="102"/>
      <c r="V76" s="102"/>
      <c r="W76" s="102"/>
    </row>
    <row r="77" spans="1:23" s="74" customFormat="1" ht="15" x14ac:dyDescent="0.25">
      <c r="A77" s="177">
        <v>2.5</v>
      </c>
      <c r="B77" s="89" t="s">
        <v>99</v>
      </c>
      <c r="C77" s="82">
        <f>SUM(C53:C76)</f>
        <v>258348864</v>
      </c>
      <c r="D77" s="82"/>
      <c r="E77" s="82">
        <f>SUM(E53:E76)</f>
        <v>119348864</v>
      </c>
      <c r="F77" s="120"/>
      <c r="G77" s="124"/>
      <c r="H77" s="120"/>
      <c r="I77" s="120"/>
      <c r="J77" s="121"/>
      <c r="K77" s="100"/>
      <c r="L77" s="100"/>
      <c r="M77" s="102"/>
      <c r="N77" s="102"/>
      <c r="O77" s="102"/>
      <c r="P77" s="102"/>
      <c r="Q77" s="102"/>
      <c r="R77" s="102"/>
      <c r="S77" s="102"/>
      <c r="T77" s="102"/>
      <c r="U77" s="102"/>
      <c r="V77" s="102"/>
      <c r="W77" s="102"/>
    </row>
    <row r="78" spans="1:23" ht="15" x14ac:dyDescent="0.25">
      <c r="A78" s="206" t="s">
        <v>67</v>
      </c>
      <c r="B78" s="206"/>
      <c r="C78" s="206"/>
      <c r="D78" s="206"/>
      <c r="E78" s="206"/>
      <c r="F78" s="213"/>
      <c r="G78" s="131"/>
      <c r="H78" s="130"/>
      <c r="I78" s="130"/>
    </row>
    <row r="79" spans="1:23" x14ac:dyDescent="0.2">
      <c r="A79" s="207">
        <v>3.1</v>
      </c>
      <c r="B79" s="197" t="s">
        <v>68</v>
      </c>
      <c r="C79" s="198"/>
      <c r="D79" s="198"/>
      <c r="E79" s="199"/>
      <c r="F79" s="130"/>
      <c r="G79" s="132"/>
      <c r="H79" s="130"/>
      <c r="I79" s="130"/>
    </row>
    <row r="80" spans="1:23" ht="36" x14ac:dyDescent="0.2">
      <c r="A80" s="208"/>
      <c r="B80" s="86" t="s">
        <v>69</v>
      </c>
      <c r="C80" s="71">
        <v>8329641</v>
      </c>
      <c r="D80" s="71">
        <f>C80</f>
        <v>8329641</v>
      </c>
      <c r="E80" s="71">
        <f>D80</f>
        <v>8329641</v>
      </c>
      <c r="F80" s="133"/>
      <c r="G80" s="130"/>
      <c r="H80" s="134">
        <v>46245816.079999998</v>
      </c>
      <c r="I80" s="133">
        <f>H80*0.1</f>
        <v>4624581.608</v>
      </c>
    </row>
    <row r="81" spans="1:10" x14ac:dyDescent="0.2">
      <c r="A81" s="194">
        <v>3.2</v>
      </c>
      <c r="B81" s="187" t="s">
        <v>867</v>
      </c>
      <c r="C81" s="188"/>
      <c r="D81" s="188"/>
      <c r="E81" s="189"/>
      <c r="F81" s="135"/>
      <c r="G81" s="130"/>
      <c r="H81" s="130"/>
      <c r="I81" s="130"/>
    </row>
    <row r="82" spans="1:10" ht="60" x14ac:dyDescent="0.2">
      <c r="A82" s="195"/>
      <c r="B82" s="86" t="s">
        <v>70</v>
      </c>
      <c r="C82" s="71">
        <v>0</v>
      </c>
      <c r="D82" s="71">
        <v>0</v>
      </c>
      <c r="E82" s="71">
        <f t="shared" ref="E82:E92" si="4">C82-D82</f>
        <v>0</v>
      </c>
      <c r="F82" s="132">
        <v>677</v>
      </c>
      <c r="G82" s="132">
        <v>0</v>
      </c>
      <c r="H82" s="135">
        <f>I80</f>
        <v>4624581.608</v>
      </c>
      <c r="I82" s="135">
        <v>0</v>
      </c>
    </row>
    <row r="83" spans="1:10" x14ac:dyDescent="0.2">
      <c r="A83" s="178">
        <v>3.3</v>
      </c>
      <c r="B83" s="190" t="s">
        <v>46</v>
      </c>
      <c r="C83" s="191"/>
      <c r="D83" s="191"/>
      <c r="E83" s="192"/>
      <c r="F83" s="132"/>
      <c r="G83" s="132"/>
      <c r="H83" s="134"/>
      <c r="I83" s="135"/>
      <c r="J83" s="136"/>
    </row>
    <row r="84" spans="1:10" ht="96" x14ac:dyDescent="0.2">
      <c r="A84" s="183"/>
      <c r="B84" s="88" t="s">
        <v>868</v>
      </c>
      <c r="C84" s="76">
        <v>0</v>
      </c>
      <c r="D84" s="76">
        <v>0</v>
      </c>
      <c r="E84" s="76">
        <f t="shared" si="4"/>
        <v>0</v>
      </c>
      <c r="F84" s="120">
        <v>281</v>
      </c>
      <c r="G84" s="137">
        <v>6827400.71</v>
      </c>
      <c r="H84" s="135">
        <f>I80</f>
        <v>4624581.608</v>
      </c>
      <c r="I84" s="135">
        <f>G84-H84</f>
        <v>2202819.102</v>
      </c>
      <c r="J84" s="136"/>
    </row>
    <row r="85" spans="1:10" x14ac:dyDescent="0.2">
      <c r="A85" s="179"/>
      <c r="B85" s="88" t="s">
        <v>863</v>
      </c>
      <c r="C85" s="76">
        <v>0</v>
      </c>
      <c r="D85" s="76">
        <v>0</v>
      </c>
      <c r="E85" s="76">
        <f t="shared" si="4"/>
        <v>0</v>
      </c>
    </row>
    <row r="86" spans="1:10" x14ac:dyDescent="0.2">
      <c r="A86" s="178">
        <v>3.4</v>
      </c>
      <c r="B86" s="190" t="s">
        <v>47</v>
      </c>
      <c r="C86" s="191"/>
      <c r="D86" s="191"/>
      <c r="E86" s="192"/>
    </row>
    <row r="87" spans="1:10" ht="24" x14ac:dyDescent="0.2">
      <c r="A87" s="179"/>
      <c r="B87" s="77" t="s">
        <v>48</v>
      </c>
      <c r="C87" s="76">
        <v>0</v>
      </c>
      <c r="D87" s="76">
        <v>0</v>
      </c>
      <c r="E87" s="76">
        <f t="shared" si="4"/>
        <v>0</v>
      </c>
      <c r="F87" s="120">
        <v>101</v>
      </c>
      <c r="G87" s="122">
        <v>5422549.5</v>
      </c>
      <c r="H87" s="135">
        <f>I80</f>
        <v>4624581.608</v>
      </c>
      <c r="I87" s="135">
        <f>G87-H87</f>
        <v>797967.89199999999</v>
      </c>
      <c r="J87" s="136"/>
    </row>
    <row r="88" spans="1:10" x14ac:dyDescent="0.2">
      <c r="A88" s="178">
        <v>3.5</v>
      </c>
      <c r="B88" s="190" t="s">
        <v>49</v>
      </c>
      <c r="C88" s="191"/>
      <c r="D88" s="191"/>
      <c r="E88" s="192"/>
      <c r="I88" s="138"/>
    </row>
    <row r="89" spans="1:10" ht="36" x14ac:dyDescent="0.2">
      <c r="A89" s="179"/>
      <c r="B89" s="86" t="s">
        <v>100</v>
      </c>
      <c r="C89" s="76">
        <v>0</v>
      </c>
      <c r="D89" s="76">
        <v>0</v>
      </c>
      <c r="E89" s="76">
        <f t="shared" si="4"/>
        <v>0</v>
      </c>
      <c r="F89" s="120">
        <v>129</v>
      </c>
      <c r="G89" s="139">
        <v>9953435.25</v>
      </c>
      <c r="H89" s="135">
        <f>H87</f>
        <v>4624581.608</v>
      </c>
      <c r="I89" s="135">
        <f>G89-H89</f>
        <v>5328853.642</v>
      </c>
      <c r="J89" s="136"/>
    </row>
    <row r="90" spans="1:10" x14ac:dyDescent="0.2">
      <c r="A90" s="69">
        <v>3.6</v>
      </c>
      <c r="B90" s="75" t="s">
        <v>50</v>
      </c>
      <c r="C90" s="76">
        <v>0</v>
      </c>
      <c r="D90" s="76">
        <v>0</v>
      </c>
      <c r="E90" s="76">
        <f t="shared" si="4"/>
        <v>0</v>
      </c>
      <c r="G90" s="138"/>
      <c r="I90" s="138">
        <f>SUM(I82:I89)</f>
        <v>8329640.6359999999</v>
      </c>
      <c r="J90" s="136"/>
    </row>
    <row r="91" spans="1:10" x14ac:dyDescent="0.2">
      <c r="A91" s="178">
        <v>3.7</v>
      </c>
      <c r="B91" s="180" t="s">
        <v>51</v>
      </c>
      <c r="C91" s="181"/>
      <c r="D91" s="181"/>
      <c r="E91" s="182"/>
    </row>
    <row r="92" spans="1:10" ht="64.5" customHeight="1" x14ac:dyDescent="0.2">
      <c r="A92" s="179"/>
      <c r="B92" s="77" t="s">
        <v>869</v>
      </c>
      <c r="C92" s="76">
        <v>0</v>
      </c>
      <c r="D92" s="76">
        <v>0</v>
      </c>
      <c r="E92" s="76">
        <f t="shared" si="4"/>
        <v>0</v>
      </c>
    </row>
    <row r="93" spans="1:10" x14ac:dyDescent="0.2">
      <c r="A93" s="178">
        <v>3.8</v>
      </c>
      <c r="B93" s="180" t="s">
        <v>52</v>
      </c>
      <c r="C93" s="181"/>
      <c r="D93" s="181"/>
      <c r="E93" s="182"/>
    </row>
    <row r="94" spans="1:10" ht="36" x14ac:dyDescent="0.2">
      <c r="A94" s="179"/>
      <c r="B94" s="77" t="s">
        <v>101</v>
      </c>
      <c r="C94" s="80">
        <v>253905</v>
      </c>
      <c r="D94" s="76">
        <f>C94*0.1</f>
        <v>25390.5</v>
      </c>
      <c r="E94" s="76">
        <f>D94</f>
        <v>25390.5</v>
      </c>
      <c r="G94" s="140"/>
      <c r="H94" s="137"/>
    </row>
    <row r="95" spans="1:10" x14ac:dyDescent="0.2">
      <c r="A95" s="178">
        <v>3.9</v>
      </c>
      <c r="B95" s="180" t="s">
        <v>53</v>
      </c>
      <c r="C95" s="181"/>
      <c r="D95" s="181"/>
      <c r="E95" s="182"/>
      <c r="G95" s="140"/>
    </row>
    <row r="96" spans="1:10" ht="40.5" customHeight="1" x14ac:dyDescent="0.25">
      <c r="A96" s="183"/>
      <c r="B96" s="77" t="s">
        <v>870</v>
      </c>
      <c r="C96" s="76">
        <v>0</v>
      </c>
      <c r="D96" s="76">
        <v>0</v>
      </c>
      <c r="E96" s="76">
        <f>C96-D96</f>
        <v>0</v>
      </c>
      <c r="F96" s="124"/>
      <c r="G96" s="141"/>
      <c r="H96" s="142"/>
      <c r="I96" s="138"/>
    </row>
    <row r="97" spans="1:9" ht="24" x14ac:dyDescent="0.25">
      <c r="A97" s="179"/>
      <c r="B97" s="77" t="s">
        <v>54</v>
      </c>
      <c r="C97" s="76">
        <v>0</v>
      </c>
      <c r="D97" s="76">
        <v>0</v>
      </c>
      <c r="E97" s="76">
        <f>C97-D97</f>
        <v>0</v>
      </c>
      <c r="F97" s="124"/>
      <c r="G97" s="141"/>
      <c r="H97" s="142"/>
      <c r="I97" s="138"/>
    </row>
    <row r="98" spans="1:9" ht="15" x14ac:dyDescent="0.25">
      <c r="A98" s="209">
        <v>3.1</v>
      </c>
      <c r="B98" s="184" t="s">
        <v>102</v>
      </c>
      <c r="C98" s="185"/>
      <c r="D98" s="185"/>
      <c r="E98" s="186"/>
      <c r="F98" s="124"/>
      <c r="G98" s="124"/>
      <c r="H98" s="124"/>
    </row>
    <row r="99" spans="1:9" ht="48" x14ac:dyDescent="0.25">
      <c r="A99" s="210"/>
      <c r="B99" s="77" t="s">
        <v>55</v>
      </c>
      <c r="C99" s="76">
        <v>0</v>
      </c>
      <c r="D99" s="76">
        <v>0</v>
      </c>
      <c r="E99" s="76">
        <f>C99-D99</f>
        <v>0</v>
      </c>
      <c r="F99" s="124"/>
      <c r="G99" s="141"/>
      <c r="H99" s="142"/>
      <c r="I99" s="138"/>
    </row>
    <row r="100" spans="1:9" ht="36" x14ac:dyDescent="0.2">
      <c r="A100" s="211"/>
      <c r="B100" s="77" t="s">
        <v>103</v>
      </c>
      <c r="C100" s="76">
        <v>0</v>
      </c>
      <c r="D100" s="76">
        <v>0</v>
      </c>
      <c r="E100" s="76">
        <f>C100-D100</f>
        <v>0</v>
      </c>
      <c r="I100" s="138"/>
    </row>
    <row r="101" spans="1:9" x14ac:dyDescent="0.2">
      <c r="A101" s="87">
        <v>3.11</v>
      </c>
      <c r="B101" s="89" t="s">
        <v>104</v>
      </c>
      <c r="C101" s="90">
        <f>SUM(C79:C100)</f>
        <v>8583546</v>
      </c>
      <c r="D101" s="95">
        <f>SUM(D79:D100)</f>
        <v>8355031.5</v>
      </c>
      <c r="E101" s="90">
        <f>SUM(E79:E100)</f>
        <v>8355031.5</v>
      </c>
    </row>
    <row r="102" spans="1:9" ht="12.75" thickBot="1" x14ac:dyDescent="0.25">
      <c r="A102" s="91"/>
      <c r="B102" s="92"/>
      <c r="C102" s="93">
        <f>C51-C77-C101</f>
        <v>30224780</v>
      </c>
      <c r="D102" s="94" t="s">
        <v>105</v>
      </c>
      <c r="E102" s="93">
        <f>E51-E77-E101</f>
        <v>86213994.75</v>
      </c>
      <c r="G102" s="122"/>
    </row>
    <row r="103" spans="1:9" ht="12.75" thickTop="1" x14ac:dyDescent="0.2">
      <c r="A103" s="30"/>
      <c r="B103" s="31"/>
      <c r="C103" s="32"/>
      <c r="D103" s="33"/>
      <c r="E103" s="32"/>
      <c r="G103" s="122"/>
    </row>
    <row r="104" spans="1:9" x14ac:dyDescent="0.2">
      <c r="A104" s="30"/>
      <c r="B104" s="31"/>
      <c r="C104" s="32"/>
      <c r="D104" s="33"/>
      <c r="E104" s="32"/>
      <c r="G104" s="138"/>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203" t="s">
        <v>107</v>
      </c>
      <c r="C109" s="204"/>
      <c r="D109" s="204"/>
      <c r="E109" s="204"/>
      <c r="F109" s="137"/>
    </row>
    <row r="110" spans="1:9" ht="12" customHeight="1" x14ac:dyDescent="0.2">
      <c r="A110" s="5"/>
      <c r="B110" s="203"/>
      <c r="C110" s="204"/>
      <c r="D110" s="204"/>
      <c r="E110" s="204"/>
    </row>
    <row r="111" spans="1:9" x14ac:dyDescent="0.2">
      <c r="B111" s="204"/>
      <c r="C111" s="204"/>
      <c r="D111" s="204"/>
      <c r="E111" s="204"/>
    </row>
    <row r="114" spans="2:2" ht="12.75" x14ac:dyDescent="0.2">
      <c r="B114" s="35" t="s">
        <v>865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topLeftCell="A463" workbookViewId="0">
      <selection activeCell="C480" sqref="C480"/>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8" x14ac:dyDescent="0.2">
      <c r="A465" s="39">
        <v>43098</v>
      </c>
      <c r="B465" s="38" t="s">
        <v>598</v>
      </c>
      <c r="C465" s="38">
        <v>60</v>
      </c>
      <c r="D465" s="38">
        <v>60</v>
      </c>
      <c r="E465" s="38">
        <v>0</v>
      </c>
      <c r="F465" s="38">
        <v>0</v>
      </c>
      <c r="G465" s="38">
        <v>10</v>
      </c>
      <c r="H465" s="38">
        <v>38150010</v>
      </c>
    </row>
    <row r="466" spans="1:8" x14ac:dyDescent="0.2">
      <c r="A466" s="39">
        <v>43098</v>
      </c>
      <c r="B466" s="38" t="s">
        <v>599</v>
      </c>
      <c r="C466" s="38">
        <v>60</v>
      </c>
      <c r="D466" s="38">
        <v>60</v>
      </c>
      <c r="E466" s="38">
        <v>47.8782</v>
      </c>
      <c r="F466" s="38">
        <v>0</v>
      </c>
      <c r="G466" s="38">
        <v>39.43</v>
      </c>
      <c r="H466" s="38">
        <v>1870000</v>
      </c>
    </row>
    <row r="467" spans="1:8" x14ac:dyDescent="0.2">
      <c r="A467" s="39">
        <v>43098</v>
      </c>
      <c r="B467" s="38" t="s">
        <v>600</v>
      </c>
      <c r="C467" s="38">
        <v>16</v>
      </c>
      <c r="D467" s="38">
        <v>22.5</v>
      </c>
      <c r="E467" s="38">
        <v>333.87970000000001</v>
      </c>
      <c r="F467" s="38">
        <v>0</v>
      </c>
      <c r="G467" s="38">
        <v>324.16000000000003</v>
      </c>
      <c r="H467" s="38">
        <v>25901715</v>
      </c>
    </row>
    <row r="468" spans="1:8" x14ac:dyDescent="0.2">
      <c r="A468" s="39">
        <v>43098</v>
      </c>
      <c r="B468" s="38" t="s">
        <v>601</v>
      </c>
      <c r="C468" s="38">
        <v>60</v>
      </c>
      <c r="D468" s="38">
        <v>60</v>
      </c>
      <c r="E468" s="38">
        <v>0</v>
      </c>
      <c r="F468" s="38">
        <v>0</v>
      </c>
      <c r="G468" s="38">
        <v>34.36</v>
      </c>
      <c r="H468" s="38">
        <v>780975</v>
      </c>
    </row>
    <row r="469" spans="1:8" x14ac:dyDescent="0.2">
      <c r="A469" s="39">
        <v>43098</v>
      </c>
      <c r="B469" s="38" t="s">
        <v>602</v>
      </c>
      <c r="C469" s="38">
        <v>10.5</v>
      </c>
      <c r="D469" s="38">
        <v>15</v>
      </c>
      <c r="E469" s="38">
        <v>52.878799999999998</v>
      </c>
      <c r="F469" s="38">
        <v>2</v>
      </c>
      <c r="G469" s="38">
        <v>48.56</v>
      </c>
    </row>
    <row r="470" spans="1:8" x14ac:dyDescent="0.2">
      <c r="A470" s="39">
        <v>43098</v>
      </c>
      <c r="B470" s="38" t="s">
        <v>603</v>
      </c>
      <c r="C470" s="38">
        <v>10.5</v>
      </c>
      <c r="D470" s="38">
        <v>15</v>
      </c>
      <c r="E470" s="38">
        <v>52.878799999999998</v>
      </c>
      <c r="F470" s="38">
        <v>2</v>
      </c>
      <c r="G470" s="38">
        <v>49.32</v>
      </c>
    </row>
    <row r="471" spans="1:8" x14ac:dyDescent="0.2">
      <c r="A471" s="39">
        <v>43098</v>
      </c>
      <c r="B471" s="38" t="s">
        <v>604</v>
      </c>
      <c r="C471" s="38">
        <v>10.5</v>
      </c>
      <c r="D471" s="38">
        <v>15</v>
      </c>
      <c r="E471" s="38">
        <v>52.878799999999998</v>
      </c>
      <c r="F471" s="38">
        <v>2</v>
      </c>
      <c r="G471" s="38">
        <v>48.93</v>
      </c>
    </row>
    <row r="472" spans="1:8" x14ac:dyDescent="0.2">
      <c r="A472" s="39">
        <v>43098</v>
      </c>
      <c r="B472" s="38" t="s">
        <v>605</v>
      </c>
      <c r="C472" s="38">
        <v>10.5</v>
      </c>
      <c r="D472" s="38">
        <v>15</v>
      </c>
      <c r="E472" s="38">
        <v>52.878799999999998</v>
      </c>
      <c r="F472" s="38">
        <v>2</v>
      </c>
      <c r="G472" s="38">
        <v>48.56</v>
      </c>
      <c r="H472" s="38">
        <v>506601096</v>
      </c>
    </row>
    <row r="473" spans="1:8" x14ac:dyDescent="0.2">
      <c r="A473" s="39">
        <v>43098</v>
      </c>
      <c r="B473" s="38" t="s">
        <v>606</v>
      </c>
      <c r="C473" s="38">
        <v>10.5</v>
      </c>
      <c r="D473" s="38">
        <v>15</v>
      </c>
      <c r="E473" s="38">
        <v>52.878799999999998</v>
      </c>
      <c r="F473" s="38">
        <v>2</v>
      </c>
      <c r="G473" s="38">
        <v>48.35</v>
      </c>
      <c r="H473" s="38">
        <v>506601096</v>
      </c>
    </row>
    <row r="474" spans="1:8" x14ac:dyDescent="0.2">
      <c r="A474" s="39">
        <v>43098</v>
      </c>
      <c r="B474" s="38" t="s">
        <v>607</v>
      </c>
      <c r="C474" s="38">
        <v>10.5</v>
      </c>
      <c r="D474" s="38">
        <v>15</v>
      </c>
      <c r="E474" s="38">
        <v>52.878799999999998</v>
      </c>
      <c r="F474" s="38">
        <v>2</v>
      </c>
      <c r="G474" s="38">
        <v>48.56</v>
      </c>
      <c r="H474" s="38">
        <v>506601096</v>
      </c>
    </row>
    <row r="475" spans="1:8" x14ac:dyDescent="0.2">
      <c r="A475" s="39">
        <v>43098</v>
      </c>
      <c r="B475" s="38" t="s">
        <v>608</v>
      </c>
      <c r="C475" s="38">
        <v>11</v>
      </c>
      <c r="D475" s="38">
        <v>15</v>
      </c>
      <c r="E475" s="38">
        <v>52.9863</v>
      </c>
      <c r="F475" s="38">
        <v>2</v>
      </c>
      <c r="G475" s="38">
        <v>45.77</v>
      </c>
    </row>
    <row r="476" spans="1:8" x14ac:dyDescent="0.2">
      <c r="A476" s="39">
        <v>43098</v>
      </c>
      <c r="B476" s="38" t="s">
        <v>609</v>
      </c>
      <c r="C476" s="38">
        <v>11</v>
      </c>
      <c r="D476" s="38">
        <v>15</v>
      </c>
      <c r="E476" s="38">
        <v>52.9863</v>
      </c>
      <c r="F476" s="38">
        <v>2</v>
      </c>
      <c r="G476" s="38">
        <v>46.48</v>
      </c>
    </row>
    <row r="477" spans="1:8" x14ac:dyDescent="0.2">
      <c r="A477" s="39">
        <v>43098</v>
      </c>
      <c r="B477" s="38" t="s">
        <v>610</v>
      </c>
      <c r="C477" s="38">
        <v>11</v>
      </c>
      <c r="D477" s="38">
        <v>15</v>
      </c>
      <c r="E477" s="38">
        <v>52.9863</v>
      </c>
      <c r="F477" s="38">
        <v>2</v>
      </c>
      <c r="G477" s="38">
        <v>46.12</v>
      </c>
    </row>
    <row r="478" spans="1:8" x14ac:dyDescent="0.2">
      <c r="A478" s="39">
        <v>43098</v>
      </c>
      <c r="B478" s="38" t="s">
        <v>611</v>
      </c>
      <c r="C478" s="38">
        <v>11</v>
      </c>
      <c r="D478" s="38">
        <v>15</v>
      </c>
      <c r="E478" s="38">
        <v>52.9863</v>
      </c>
      <c r="F478" s="38">
        <v>2</v>
      </c>
      <c r="G478" s="38">
        <v>45.77</v>
      </c>
      <c r="H478" s="38">
        <v>108099700</v>
      </c>
    </row>
    <row r="479" spans="1:8" x14ac:dyDescent="0.2">
      <c r="A479" s="39">
        <v>43098</v>
      </c>
      <c r="B479" s="38" t="s">
        <v>612</v>
      </c>
      <c r="C479" s="38">
        <v>11</v>
      </c>
      <c r="D479" s="38">
        <v>15</v>
      </c>
      <c r="E479" s="38">
        <v>52.9863</v>
      </c>
      <c r="F479" s="38">
        <v>2</v>
      </c>
      <c r="G479" s="38">
        <v>46.45</v>
      </c>
      <c r="H479" s="38">
        <v>108099700</v>
      </c>
    </row>
    <row r="480" spans="1:8"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37"/>
  <sheetViews>
    <sheetView topLeftCell="A2" workbookViewId="0">
      <selection activeCell="F25" sqref="F25"/>
    </sheetView>
  </sheetViews>
  <sheetFormatPr defaultRowHeight="15" x14ac:dyDescent="0.25"/>
  <cols>
    <col min="1" max="2" width="9.140625" style="104"/>
    <col min="3" max="3" width="9.28515625" style="105" bestFit="1" customWidth="1"/>
    <col min="4" max="4" width="14.28515625" style="104" bestFit="1" customWidth="1"/>
    <col min="5" max="6" width="14.28515625" style="104" customWidth="1"/>
    <col min="7" max="8" width="14.28515625" style="104" bestFit="1" customWidth="1"/>
    <col min="9" max="9" width="15" style="104" bestFit="1" customWidth="1"/>
    <col min="10" max="12" width="9.140625" style="104"/>
    <col min="13" max="13" width="14.28515625" style="104" bestFit="1" customWidth="1"/>
    <col min="14" max="16384" width="9.140625" style="104"/>
  </cols>
  <sheetData>
    <row r="2" spans="3:13" ht="15.75" thickBot="1" x14ac:dyDescent="0.3">
      <c r="C2" s="105" t="s">
        <v>880</v>
      </c>
    </row>
    <row r="3" spans="3:13" x14ac:dyDescent="0.25">
      <c r="C3" s="110"/>
      <c r="D3" s="111" t="s">
        <v>875</v>
      </c>
      <c r="E3" s="111" t="s">
        <v>879</v>
      </c>
      <c r="F3" s="111" t="s">
        <v>876</v>
      </c>
      <c r="G3" s="112" t="s">
        <v>877</v>
      </c>
      <c r="H3" s="104" t="s">
        <v>878</v>
      </c>
    </row>
    <row r="4" spans="3:13" x14ac:dyDescent="0.25">
      <c r="C4" s="113">
        <v>1</v>
      </c>
      <c r="D4" s="114">
        <v>1500</v>
      </c>
      <c r="E4" s="114"/>
      <c r="F4" s="114"/>
      <c r="G4" s="115"/>
    </row>
    <row r="5" spans="3:13" x14ac:dyDescent="0.25">
      <c r="C5" s="113">
        <v>2</v>
      </c>
      <c r="D5" s="114">
        <v>52</v>
      </c>
      <c r="E5" s="114"/>
      <c r="F5" s="114"/>
      <c r="G5" s="115"/>
    </row>
    <row r="6" spans="3:13" x14ac:dyDescent="0.25">
      <c r="C6" s="113">
        <v>3</v>
      </c>
      <c r="D6" s="114">
        <v>23331</v>
      </c>
      <c r="E6" s="114">
        <v>0</v>
      </c>
      <c r="F6" s="114">
        <f t="shared" ref="F6:F8" si="0">D6-E6</f>
        <v>23331</v>
      </c>
      <c r="G6" s="115"/>
    </row>
    <row r="7" spans="3:13" x14ac:dyDescent="0.25">
      <c r="C7" s="113">
        <v>148</v>
      </c>
      <c r="D7" s="114">
        <v>6108694</v>
      </c>
      <c r="E7" s="114">
        <v>6108694</v>
      </c>
      <c r="F7" s="114">
        <f t="shared" si="0"/>
        <v>0</v>
      </c>
      <c r="G7" s="115">
        <v>1051613</v>
      </c>
      <c r="H7" s="104">
        <v>1543855</v>
      </c>
      <c r="I7" s="104">
        <f>D7-H7</f>
        <v>4564839</v>
      </c>
    </row>
    <row r="8" spans="3:13" x14ac:dyDescent="0.25">
      <c r="C8" s="113">
        <v>191</v>
      </c>
      <c r="D8" s="114">
        <v>12849</v>
      </c>
      <c r="E8" s="119">
        <v>12849</v>
      </c>
      <c r="F8" s="114">
        <f t="shared" si="0"/>
        <v>0</v>
      </c>
      <c r="G8" s="115">
        <v>0</v>
      </c>
    </row>
    <row r="9" spans="3:13" x14ac:dyDescent="0.25">
      <c r="C9" s="113">
        <v>199</v>
      </c>
      <c r="D9" s="114">
        <v>4662659</v>
      </c>
      <c r="E9" s="114">
        <v>4617265</v>
      </c>
      <c r="F9" s="114">
        <f>D9-E9</f>
        <v>45394</v>
      </c>
      <c r="G9" s="115">
        <v>2353785</v>
      </c>
      <c r="H9" s="104">
        <v>1221500</v>
      </c>
      <c r="I9" s="104">
        <f>D9-H9</f>
        <v>3441159</v>
      </c>
    </row>
    <row r="10" spans="3:13" x14ac:dyDescent="0.25">
      <c r="C10" s="113">
        <v>280</v>
      </c>
      <c r="D10" s="114">
        <v>11581883</v>
      </c>
      <c r="E10" s="114">
        <v>11581836</v>
      </c>
      <c r="F10" s="114">
        <f t="shared" ref="F10:F18" si="1">D10-E10</f>
        <v>47</v>
      </c>
      <c r="G10" s="115">
        <v>571976</v>
      </c>
      <c r="H10" s="104">
        <v>2717000</v>
      </c>
      <c r="I10" s="104">
        <f>D10-H10</f>
        <v>8864883</v>
      </c>
    </row>
    <row r="11" spans="3:13" x14ac:dyDescent="0.25">
      <c r="C11" s="113">
        <v>281</v>
      </c>
      <c r="D11" s="114">
        <v>9201739</v>
      </c>
      <c r="E11" s="114">
        <v>6019055</v>
      </c>
      <c r="F11" s="114">
        <f t="shared" si="1"/>
        <v>3182684</v>
      </c>
      <c r="G11" s="115">
        <v>251300</v>
      </c>
      <c r="H11" s="104">
        <v>11744180</v>
      </c>
    </row>
    <row r="12" spans="3:13" x14ac:dyDescent="0.25">
      <c r="C12" s="113">
        <v>380</v>
      </c>
      <c r="D12" s="114">
        <v>2660838</v>
      </c>
      <c r="E12" s="114">
        <v>2660835</v>
      </c>
      <c r="F12" s="114">
        <f t="shared" si="1"/>
        <v>3</v>
      </c>
      <c r="G12" s="115">
        <v>151498</v>
      </c>
      <c r="H12" s="104">
        <v>466700</v>
      </c>
      <c r="M12" s="104">
        <v>73315038</v>
      </c>
    </row>
    <row r="13" spans="3:13" x14ac:dyDescent="0.25">
      <c r="C13" s="113">
        <v>381</v>
      </c>
      <c r="D13" s="114">
        <v>0</v>
      </c>
      <c r="E13" s="114"/>
      <c r="F13" s="114">
        <f t="shared" si="1"/>
        <v>0</v>
      </c>
      <c r="G13" s="115">
        <v>0</v>
      </c>
      <c r="M13" s="104">
        <v>9659587</v>
      </c>
    </row>
    <row r="14" spans="3:13" x14ac:dyDescent="0.25">
      <c r="C14" s="113">
        <v>382</v>
      </c>
      <c r="D14" s="114">
        <v>298282</v>
      </c>
      <c r="E14" s="114">
        <v>298282</v>
      </c>
      <c r="F14" s="114">
        <f t="shared" si="1"/>
        <v>0</v>
      </c>
      <c r="G14" s="115"/>
      <c r="M14" s="104">
        <f>SUM(M12:M13)</f>
        <v>82974625</v>
      </c>
    </row>
    <row r="15" spans="3:13" x14ac:dyDescent="0.25">
      <c r="C15" s="113">
        <v>383</v>
      </c>
      <c r="D15" s="114">
        <v>1097015</v>
      </c>
      <c r="E15" s="114">
        <v>1097015</v>
      </c>
      <c r="F15" s="114">
        <f t="shared" si="1"/>
        <v>0</v>
      </c>
      <c r="G15" s="115"/>
    </row>
    <row r="16" spans="3:13" x14ac:dyDescent="0.25">
      <c r="C16" s="113">
        <v>575</v>
      </c>
      <c r="D16" s="114">
        <v>860839</v>
      </c>
      <c r="E16" s="114">
        <v>860839</v>
      </c>
      <c r="F16" s="114">
        <f t="shared" si="1"/>
        <v>0</v>
      </c>
      <c r="G16" s="115">
        <v>150780</v>
      </c>
      <c r="H16" s="104">
        <v>11387610</v>
      </c>
    </row>
    <row r="17" spans="3:9" x14ac:dyDescent="0.25">
      <c r="C17" s="113" t="s">
        <v>873</v>
      </c>
      <c r="D17" s="114">
        <v>1700</v>
      </c>
      <c r="E17" s="114">
        <v>1700</v>
      </c>
      <c r="F17" s="114">
        <f t="shared" si="1"/>
        <v>0</v>
      </c>
      <c r="G17" s="115"/>
    </row>
    <row r="18" spans="3:9" x14ac:dyDescent="0.25">
      <c r="C18" s="113" t="s">
        <v>1196</v>
      </c>
      <c r="D18" s="114">
        <v>200</v>
      </c>
      <c r="E18" s="114">
        <v>200</v>
      </c>
      <c r="F18" s="114">
        <f t="shared" si="1"/>
        <v>0</v>
      </c>
      <c r="G18" s="114"/>
    </row>
    <row r="19" spans="3:9" ht="15.75" thickBot="1" x14ac:dyDescent="0.3">
      <c r="C19" s="116"/>
      <c r="D19" s="117">
        <f>SUM(D4:D18)</f>
        <v>36511581</v>
      </c>
      <c r="E19" s="117">
        <f>SUM(E4:E18)</f>
        <v>33258570</v>
      </c>
      <c r="F19" s="117">
        <f>SUM(F4:F18)</f>
        <v>3251459</v>
      </c>
      <c r="G19" s="117">
        <f>SUM(G4:G18)</f>
        <v>4530952</v>
      </c>
      <c r="H19" s="104">
        <f t="shared" ref="H19" si="2">SUM(H5:H17)</f>
        <v>29080845</v>
      </c>
      <c r="I19" s="104">
        <f>D19-H19</f>
        <v>7430736</v>
      </c>
    </row>
    <row r="21" spans="3:9" x14ac:dyDescent="0.25">
      <c r="I21" s="104">
        <f>I19-I7-I9</f>
        <v>-575262</v>
      </c>
    </row>
    <row r="22" spans="3:9" x14ac:dyDescent="0.25">
      <c r="C22" s="105">
        <v>149</v>
      </c>
      <c r="I22" s="104">
        <f>2500000</f>
        <v>2500000</v>
      </c>
    </row>
    <row r="23" spans="3:9" x14ac:dyDescent="0.25">
      <c r="C23" s="105">
        <v>200</v>
      </c>
      <c r="I23" s="104">
        <v>5800000</v>
      </c>
    </row>
    <row r="24" spans="3:9" x14ac:dyDescent="0.25">
      <c r="C24" s="105">
        <v>266</v>
      </c>
      <c r="I24" s="104">
        <v>1050000</v>
      </c>
    </row>
    <row r="25" spans="3:9" x14ac:dyDescent="0.25">
      <c r="C25" s="105">
        <v>279</v>
      </c>
      <c r="I25" s="104">
        <v>2100000</v>
      </c>
    </row>
    <row r="26" spans="3:9" x14ac:dyDescent="0.25">
      <c r="I26" s="104">
        <f>SUM(I21:I25)</f>
        <v>10874738</v>
      </c>
    </row>
    <row r="27" spans="3:9" x14ac:dyDescent="0.25">
      <c r="I27" s="104">
        <v>-2000000</v>
      </c>
    </row>
    <row r="28" spans="3:9" x14ac:dyDescent="0.25">
      <c r="I28" s="104">
        <f>SUM(I26:I27)</f>
        <v>8874738</v>
      </c>
    </row>
    <row r="29" spans="3:9" x14ac:dyDescent="0.25">
      <c r="I29" s="104">
        <v>55000000</v>
      </c>
    </row>
    <row r="30" spans="3:9" x14ac:dyDescent="0.25">
      <c r="I30" s="104">
        <f>I29-I28</f>
        <v>46125262</v>
      </c>
    </row>
    <row r="31" spans="3:9" x14ac:dyDescent="0.25">
      <c r="I31" s="106">
        <v>4100000</v>
      </c>
    </row>
    <row r="32" spans="3:9" x14ac:dyDescent="0.25">
      <c r="I32" s="107">
        <v>7800000</v>
      </c>
    </row>
    <row r="33" spans="9:9" x14ac:dyDescent="0.25">
      <c r="I33" s="108">
        <f>2500000-500000</f>
        <v>2000000</v>
      </c>
    </row>
    <row r="34" spans="9:9" x14ac:dyDescent="0.25">
      <c r="I34" s="104">
        <f>SUM(I31:I33)</f>
        <v>13900000</v>
      </c>
    </row>
    <row r="35" spans="9:9" ht="15.75" thickBot="1" x14ac:dyDescent="0.3">
      <c r="I35" s="109">
        <f>I30-I34</f>
        <v>32225262</v>
      </c>
    </row>
    <row r="36" spans="9:9" ht="15.75" thickTop="1" x14ac:dyDescent="0.25">
      <c r="I36" s="104">
        <v>1500000</v>
      </c>
    </row>
    <row r="37" spans="9:9" x14ac:dyDescent="0.25">
      <c r="I37" s="104">
        <f>I35-I36</f>
        <v>30725262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0"/>
  <sheetViews>
    <sheetView topLeftCell="M306" workbookViewId="0">
      <selection activeCell="R315" sqref="R315"/>
    </sheetView>
  </sheetViews>
  <sheetFormatPr defaultRowHeight="15" x14ac:dyDescent="0.25"/>
  <cols>
    <col min="3" max="3" width="25.140625" bestFit="1" customWidth="1"/>
    <col min="4" max="4" width="15.28515625" bestFit="1" customWidth="1"/>
    <col min="5" max="5" width="35.140625" bestFit="1" customWidth="1"/>
    <col min="6" max="6" width="15.85546875" bestFit="1" customWidth="1"/>
    <col min="7" max="7" width="14.28515625" bestFit="1" customWidth="1"/>
    <col min="8" max="8" width="24" bestFit="1" customWidth="1"/>
    <col min="9" max="9" width="15.28515625" bestFit="1" customWidth="1"/>
    <col min="10" max="10" width="14.28515625" bestFit="1" customWidth="1"/>
    <col min="12" max="12" width="14.28515625" bestFit="1" customWidth="1"/>
    <col min="17" max="17" width="25.140625" bestFit="1" customWidth="1"/>
    <col min="18" max="18" width="14.28515625" bestFit="1" customWidth="1"/>
    <col min="19" max="19" width="35.140625" bestFit="1" customWidth="1"/>
    <col min="20" max="20" width="15.85546875" bestFit="1" customWidth="1"/>
    <col min="21" max="21" width="13.28515625" bestFit="1" customWidth="1"/>
    <col min="22" max="22" width="24" bestFit="1" customWidth="1"/>
    <col min="23" max="23" width="15.28515625" bestFit="1" customWidth="1"/>
    <col min="24" max="24" width="14.28515625" bestFit="1" customWidth="1"/>
    <col min="25" max="25" width="5.140625" bestFit="1" customWidth="1"/>
    <col min="26" max="26" width="14.28515625" bestFit="1" customWidth="1"/>
  </cols>
  <sheetData>
    <row r="1" spans="1:26" x14ac:dyDescent="0.25">
      <c r="A1">
        <v>10</v>
      </c>
      <c r="B1" s="160" t="s">
        <v>1182</v>
      </c>
      <c r="C1" s="160" t="s">
        <v>1183</v>
      </c>
      <c r="D1" s="161">
        <v>1000</v>
      </c>
      <c r="E1" s="162">
        <v>1000</v>
      </c>
      <c r="F1" s="163">
        <v>1000</v>
      </c>
      <c r="G1" s="161">
        <v>0</v>
      </c>
      <c r="H1" s="163">
        <v>0</v>
      </c>
      <c r="I1" s="163">
        <v>0</v>
      </c>
      <c r="J1" s="163">
        <v>0</v>
      </c>
      <c r="K1" s="164"/>
      <c r="L1" s="165">
        <f>IF(H1&lt;F1,H1,F1)</f>
        <v>0</v>
      </c>
    </row>
    <row r="2" spans="1:26" x14ac:dyDescent="0.25">
      <c r="A2">
        <v>11</v>
      </c>
      <c r="B2" s="160" t="s">
        <v>1184</v>
      </c>
      <c r="C2" s="160" t="s">
        <v>1185</v>
      </c>
      <c r="D2" s="166">
        <v>35.520000000000003</v>
      </c>
      <c r="E2" s="162">
        <v>35.520000000000003</v>
      </c>
      <c r="F2" s="163">
        <v>35.520000000000003</v>
      </c>
      <c r="G2" s="161">
        <v>0</v>
      </c>
      <c r="H2" s="163">
        <v>3821518.8</v>
      </c>
      <c r="I2" s="163">
        <v>3821518.8</v>
      </c>
      <c r="J2" s="163">
        <v>35.520000000000003</v>
      </c>
      <c r="K2" s="164"/>
      <c r="L2" s="165">
        <f>IF(H2&lt;F2,H2,F2)</f>
        <v>35.520000000000003</v>
      </c>
    </row>
    <row r="3" spans="1:26" x14ac:dyDescent="0.25">
      <c r="A3">
        <v>12</v>
      </c>
      <c r="B3" s="160" t="s">
        <v>1186</v>
      </c>
      <c r="C3" s="160" t="s">
        <v>1187</v>
      </c>
      <c r="D3" s="167">
        <v>23331.37</v>
      </c>
      <c r="E3" s="162">
        <v>23331.37</v>
      </c>
      <c r="F3" s="163">
        <v>23331.37</v>
      </c>
      <c r="G3" s="161">
        <v>0</v>
      </c>
      <c r="H3" s="163">
        <v>301155</v>
      </c>
      <c r="I3" s="163">
        <v>185916.3</v>
      </c>
      <c r="J3" s="163">
        <v>23331.37</v>
      </c>
      <c r="K3" s="164"/>
      <c r="L3" s="165">
        <f>IF(H3&lt;F3,H3,F3)</f>
        <v>23331.37</v>
      </c>
    </row>
    <row r="4" spans="1:26" x14ac:dyDescent="0.25">
      <c r="D4" s="169">
        <f>SUM(D1:D3)</f>
        <v>24366.89</v>
      </c>
      <c r="E4" s="169">
        <f t="shared" ref="E4:L4" si="0">SUM(E1:E3)</f>
        <v>24366.89</v>
      </c>
      <c r="F4" s="169">
        <f t="shared" si="0"/>
        <v>24366.89</v>
      </c>
      <c r="G4" s="169">
        <f t="shared" si="0"/>
        <v>0</v>
      </c>
      <c r="H4" s="169">
        <f t="shared" si="0"/>
        <v>4122673.8</v>
      </c>
      <c r="I4" s="169">
        <f t="shared" si="0"/>
        <v>4007435.0999999996</v>
      </c>
      <c r="J4" s="169">
        <f t="shared" si="0"/>
        <v>23366.89</v>
      </c>
      <c r="K4" s="169">
        <f t="shared" si="0"/>
        <v>0</v>
      </c>
      <c r="L4" s="169">
        <f t="shared" si="0"/>
        <v>23366.89</v>
      </c>
    </row>
    <row r="5" spans="1:26" x14ac:dyDescent="0.25">
      <c r="E5" s="145"/>
      <c r="F5" s="104"/>
      <c r="H5" s="104"/>
      <c r="I5" s="104"/>
      <c r="J5" s="104"/>
      <c r="L5" s="104"/>
    </row>
    <row r="6" spans="1:26" x14ac:dyDescent="0.25">
      <c r="E6" s="145"/>
      <c r="F6" s="104"/>
      <c r="H6" s="104"/>
      <c r="I6" s="104"/>
      <c r="J6" s="104"/>
      <c r="L6" s="104"/>
    </row>
    <row r="7" spans="1:26" x14ac:dyDescent="0.25">
      <c r="E7" s="145"/>
      <c r="F7" s="104"/>
      <c r="H7" s="104"/>
      <c r="I7" s="104"/>
      <c r="J7" s="104"/>
      <c r="L7" s="104"/>
    </row>
    <row r="8" spans="1:26" x14ac:dyDescent="0.25">
      <c r="B8" s="146" t="s">
        <v>881</v>
      </c>
      <c r="C8" s="146" t="s">
        <v>882</v>
      </c>
      <c r="D8" s="146" t="s">
        <v>883</v>
      </c>
      <c r="E8" s="147" t="s">
        <v>884</v>
      </c>
      <c r="F8" s="148" t="s">
        <v>885</v>
      </c>
      <c r="G8" s="146" t="s">
        <v>886</v>
      </c>
      <c r="H8" s="148" t="s">
        <v>887</v>
      </c>
      <c r="I8" s="148" t="s">
        <v>888</v>
      </c>
      <c r="J8" s="148" t="s">
        <v>889</v>
      </c>
      <c r="L8" s="104"/>
      <c r="S8" s="145"/>
      <c r="T8" s="104"/>
      <c r="V8" s="104"/>
      <c r="W8" s="104"/>
      <c r="X8" s="104"/>
      <c r="Z8" s="104"/>
    </row>
    <row r="9" spans="1:26" x14ac:dyDescent="0.25">
      <c r="B9" s="146" t="s">
        <v>890</v>
      </c>
      <c r="D9" s="146" t="s">
        <v>891</v>
      </c>
      <c r="E9" s="147" t="s">
        <v>892</v>
      </c>
      <c r="F9" s="148" t="s">
        <v>893</v>
      </c>
      <c r="G9" s="146" t="s">
        <v>894</v>
      </c>
      <c r="H9" s="104"/>
      <c r="I9" s="104"/>
      <c r="J9" s="148" t="s">
        <v>87</v>
      </c>
      <c r="L9" s="104"/>
      <c r="S9" s="145"/>
      <c r="T9" s="104"/>
      <c r="V9" s="104"/>
      <c r="W9" s="104"/>
      <c r="X9" s="104"/>
      <c r="Z9" s="104"/>
    </row>
    <row r="10" spans="1:26" x14ac:dyDescent="0.25">
      <c r="E10" s="148" t="s">
        <v>895</v>
      </c>
      <c r="F10" s="148" t="s">
        <v>896</v>
      </c>
      <c r="H10" s="104"/>
      <c r="I10" s="104"/>
      <c r="J10" s="104"/>
      <c r="L10" s="104"/>
      <c r="S10" s="145"/>
      <c r="T10" s="104"/>
      <c r="V10" s="104"/>
      <c r="W10" s="104"/>
      <c r="X10" s="104"/>
      <c r="Z10" s="104"/>
    </row>
    <row r="11" spans="1:26" x14ac:dyDescent="0.25">
      <c r="E11" s="145"/>
      <c r="F11" s="104"/>
      <c r="H11" s="104"/>
      <c r="I11" s="104"/>
      <c r="J11" s="104"/>
      <c r="L11" s="104"/>
      <c r="P11" s="146" t="s">
        <v>881</v>
      </c>
      <c r="Q11" s="146" t="s">
        <v>882</v>
      </c>
      <c r="R11" s="146" t="s">
        <v>883</v>
      </c>
      <c r="S11" s="147" t="s">
        <v>884</v>
      </c>
      <c r="T11" s="148" t="s">
        <v>885</v>
      </c>
      <c r="U11" s="146" t="s">
        <v>886</v>
      </c>
      <c r="V11" s="148" t="s">
        <v>887</v>
      </c>
      <c r="W11" s="148" t="s">
        <v>888</v>
      </c>
      <c r="X11" s="148" t="s">
        <v>889</v>
      </c>
      <c r="Z11" s="104"/>
    </row>
    <row r="12" spans="1:26" x14ac:dyDescent="0.25">
      <c r="A12" s="164">
        <v>1</v>
      </c>
      <c r="B12" s="168">
        <v>148</v>
      </c>
      <c r="C12" s="160" t="s">
        <v>920</v>
      </c>
      <c r="D12" s="167">
        <v>6221322.8899999997</v>
      </c>
      <c r="E12" s="162">
        <v>5959984.0999999996</v>
      </c>
      <c r="F12" s="163">
        <v>5959984.0999999996</v>
      </c>
      <c r="G12" s="167">
        <v>261338.79</v>
      </c>
      <c r="H12" s="163">
        <v>2266810</v>
      </c>
      <c r="I12" s="163">
        <v>1244730.5</v>
      </c>
      <c r="J12" s="163">
        <v>1244730.5</v>
      </c>
      <c r="K12" s="164"/>
      <c r="L12" s="165">
        <f t="shared" ref="L12:L20" si="1">IF(H12&lt;F12,H12,F12)</f>
        <v>2266810</v>
      </c>
      <c r="M12" s="164"/>
      <c r="P12" s="146" t="s">
        <v>890</v>
      </c>
      <c r="R12" s="146" t="s">
        <v>891</v>
      </c>
      <c r="S12" s="147" t="s">
        <v>892</v>
      </c>
      <c r="T12" s="148" t="s">
        <v>893</v>
      </c>
      <c r="U12" s="146" t="s">
        <v>894</v>
      </c>
      <c r="V12" s="104"/>
      <c r="W12" s="104"/>
      <c r="X12" s="148" t="s">
        <v>87</v>
      </c>
      <c r="Z12" s="104"/>
    </row>
    <row r="13" spans="1:26" x14ac:dyDescent="0.25">
      <c r="A13" s="164">
        <v>2</v>
      </c>
      <c r="B13" s="168">
        <v>191</v>
      </c>
      <c r="C13" s="160" t="s">
        <v>944</v>
      </c>
      <c r="D13" s="167">
        <v>12849.09</v>
      </c>
      <c r="E13" s="162">
        <v>12849.09</v>
      </c>
      <c r="F13" s="163">
        <v>12849.09</v>
      </c>
      <c r="G13" s="161">
        <v>0</v>
      </c>
      <c r="H13" s="163">
        <v>0</v>
      </c>
      <c r="I13" s="163">
        <v>0</v>
      </c>
      <c r="J13" s="163">
        <v>0</v>
      </c>
      <c r="K13" s="164"/>
      <c r="L13" s="165">
        <f t="shared" si="1"/>
        <v>0</v>
      </c>
      <c r="M13" s="164"/>
      <c r="S13" s="148" t="s">
        <v>895</v>
      </c>
      <c r="T13" s="148" t="s">
        <v>896</v>
      </c>
      <c r="V13" s="104"/>
      <c r="W13" s="104"/>
      <c r="X13" s="104"/>
      <c r="Z13" s="104"/>
    </row>
    <row r="14" spans="1:26" x14ac:dyDescent="0.25">
      <c r="A14" s="164">
        <v>3</v>
      </c>
      <c r="B14" s="168">
        <v>199</v>
      </c>
      <c r="C14" s="160" t="s">
        <v>947</v>
      </c>
      <c r="D14" s="161">
        <v>5484632.9000000004</v>
      </c>
      <c r="E14" s="162">
        <v>5311700.4000000004</v>
      </c>
      <c r="F14" s="163">
        <v>5311700.4000000004</v>
      </c>
      <c r="G14" s="161">
        <v>172932.5</v>
      </c>
      <c r="H14" s="163">
        <v>3370600</v>
      </c>
      <c r="I14" s="163">
        <v>2785473</v>
      </c>
      <c r="J14" s="163">
        <v>2785473</v>
      </c>
      <c r="K14" s="164"/>
      <c r="L14" s="165">
        <f t="shared" si="1"/>
        <v>3370600</v>
      </c>
      <c r="M14" s="164"/>
      <c r="S14" s="145"/>
      <c r="T14" s="104"/>
      <c r="V14" s="104"/>
      <c r="W14" s="104"/>
      <c r="X14" s="104"/>
      <c r="Z14" s="104"/>
    </row>
    <row r="15" spans="1:26" x14ac:dyDescent="0.25">
      <c r="A15" s="164">
        <v>4</v>
      </c>
      <c r="B15" s="168">
        <v>280</v>
      </c>
      <c r="C15" s="160" t="s">
        <v>983</v>
      </c>
      <c r="D15" s="167">
        <v>12129040.890000001</v>
      </c>
      <c r="E15" s="162">
        <v>12466521.02</v>
      </c>
      <c r="F15" s="163">
        <v>12129040.890000001</v>
      </c>
      <c r="G15" s="161">
        <v>0</v>
      </c>
      <c r="H15" s="163">
        <v>2249370</v>
      </c>
      <c r="I15" s="163">
        <v>956335.4</v>
      </c>
      <c r="J15" s="163">
        <v>956335.4</v>
      </c>
      <c r="K15" s="164"/>
      <c r="L15" s="165">
        <f t="shared" si="1"/>
        <v>2249370</v>
      </c>
      <c r="M15" s="164"/>
      <c r="P15" s="149">
        <v>101</v>
      </c>
      <c r="Q15" s="150" t="s">
        <v>897</v>
      </c>
      <c r="R15" s="151">
        <v>301103.74</v>
      </c>
      <c r="S15" s="152">
        <v>-31207.18</v>
      </c>
      <c r="T15" s="153">
        <v>0</v>
      </c>
      <c r="U15" s="151">
        <v>301103.74</v>
      </c>
      <c r="V15" s="153">
        <v>220200</v>
      </c>
      <c r="W15" s="153">
        <v>168453</v>
      </c>
      <c r="X15" s="153">
        <v>168453</v>
      </c>
      <c r="Z15" s="104">
        <f t="shared" ref="Z15:Z39" si="2">IF(V15&lt;T15,V15,T15)</f>
        <v>0</v>
      </c>
    </row>
    <row r="16" spans="1:26" x14ac:dyDescent="0.25">
      <c r="A16" s="164">
        <v>5</v>
      </c>
      <c r="B16" s="168">
        <v>281</v>
      </c>
      <c r="C16" s="160" t="s">
        <v>983</v>
      </c>
      <c r="D16" s="167">
        <v>18471467.25</v>
      </c>
      <c r="E16" s="162">
        <v>22287016.5</v>
      </c>
      <c r="F16" s="163">
        <v>18315084.460000001</v>
      </c>
      <c r="G16" s="167">
        <v>156382.79</v>
      </c>
      <c r="H16" s="163">
        <v>14799415</v>
      </c>
      <c r="I16" s="163">
        <v>12056064.33</v>
      </c>
      <c r="J16" s="163">
        <v>12056064.33</v>
      </c>
      <c r="K16" s="164"/>
      <c r="L16" s="165">
        <f t="shared" si="1"/>
        <v>14799415</v>
      </c>
      <c r="M16" s="164"/>
      <c r="P16" s="149">
        <v>102</v>
      </c>
      <c r="Q16" s="150" t="s">
        <v>898</v>
      </c>
      <c r="R16" s="151">
        <v>467039.18</v>
      </c>
      <c r="S16" s="152">
        <v>467039.18</v>
      </c>
      <c r="T16" s="153">
        <v>467039.18</v>
      </c>
      <c r="U16" s="154">
        <v>0</v>
      </c>
      <c r="V16" s="153">
        <v>0</v>
      </c>
      <c r="W16" s="153">
        <v>0</v>
      </c>
      <c r="X16" s="153">
        <v>0</v>
      </c>
      <c r="Z16" s="104">
        <f t="shared" si="2"/>
        <v>0</v>
      </c>
    </row>
    <row r="17" spans="1:26" x14ac:dyDescent="0.25">
      <c r="A17" s="164">
        <v>6</v>
      </c>
      <c r="B17" s="168">
        <v>380</v>
      </c>
      <c r="C17" s="160" t="s">
        <v>1029</v>
      </c>
      <c r="D17" s="167">
        <v>2660835.4700000002</v>
      </c>
      <c r="E17" s="162">
        <v>2660835.4700000002</v>
      </c>
      <c r="F17" s="163">
        <v>2660835.4700000002</v>
      </c>
      <c r="G17" s="161">
        <v>0</v>
      </c>
      <c r="H17" s="163">
        <v>513370</v>
      </c>
      <c r="I17" s="163">
        <v>215615.4</v>
      </c>
      <c r="J17" s="163">
        <v>215615.4</v>
      </c>
      <c r="K17" s="164"/>
      <c r="L17" s="165">
        <f t="shared" si="1"/>
        <v>513370</v>
      </c>
      <c r="M17" s="164"/>
      <c r="P17" s="149">
        <v>103</v>
      </c>
      <c r="Q17" s="150" t="s">
        <v>899</v>
      </c>
      <c r="R17" s="151">
        <v>4518.01</v>
      </c>
      <c r="S17" s="152">
        <v>4518.01</v>
      </c>
      <c r="T17" s="153">
        <v>4518.01</v>
      </c>
      <c r="U17" s="154">
        <v>0</v>
      </c>
      <c r="V17" s="153">
        <v>10010</v>
      </c>
      <c r="W17" s="153">
        <v>4204.2</v>
      </c>
      <c r="X17" s="153">
        <v>4204.2</v>
      </c>
      <c r="Z17" s="104">
        <f t="shared" si="2"/>
        <v>4518.01</v>
      </c>
    </row>
    <row r="18" spans="1:26" x14ac:dyDescent="0.25">
      <c r="A18" s="164">
        <v>7</v>
      </c>
      <c r="B18" s="168">
        <v>382</v>
      </c>
      <c r="C18" s="160" t="s">
        <v>1030</v>
      </c>
      <c r="D18" s="167">
        <v>298281.96999999997</v>
      </c>
      <c r="E18" s="162">
        <v>298281.96999999997</v>
      </c>
      <c r="F18" s="163">
        <v>298281.96999999997</v>
      </c>
      <c r="G18" s="161">
        <v>0</v>
      </c>
      <c r="H18" s="163">
        <v>0</v>
      </c>
      <c r="I18" s="163">
        <v>0</v>
      </c>
      <c r="J18" s="163">
        <v>0</v>
      </c>
      <c r="K18" s="164"/>
      <c r="L18" s="165">
        <f t="shared" si="1"/>
        <v>0</v>
      </c>
      <c r="M18" s="164"/>
      <c r="P18" s="149">
        <v>104</v>
      </c>
      <c r="Q18" s="150" t="s">
        <v>900</v>
      </c>
      <c r="R18" s="154">
        <v>2850</v>
      </c>
      <c r="S18" s="152">
        <v>2850</v>
      </c>
      <c r="T18" s="153">
        <v>2850</v>
      </c>
      <c r="U18" s="154">
        <v>0</v>
      </c>
      <c r="V18" s="153">
        <v>0</v>
      </c>
      <c r="W18" s="153">
        <v>0</v>
      </c>
      <c r="X18" s="153">
        <v>0</v>
      </c>
      <c r="Z18" s="104">
        <f t="shared" si="2"/>
        <v>0</v>
      </c>
    </row>
    <row r="19" spans="1:26" x14ac:dyDescent="0.25">
      <c r="A19" s="164">
        <v>8</v>
      </c>
      <c r="B19" s="168">
        <v>383</v>
      </c>
      <c r="C19" s="160" t="s">
        <v>1030</v>
      </c>
      <c r="D19" s="167">
        <v>1097014.75</v>
      </c>
      <c r="E19" s="162">
        <v>1097014.75</v>
      </c>
      <c r="F19" s="163">
        <v>1097014.75</v>
      </c>
      <c r="G19" s="161">
        <v>0</v>
      </c>
      <c r="H19" s="163">
        <v>0</v>
      </c>
      <c r="I19" s="163">
        <v>0</v>
      </c>
      <c r="J19" s="163">
        <v>0</v>
      </c>
      <c r="K19" s="164"/>
      <c r="L19" s="165">
        <f t="shared" si="1"/>
        <v>0</v>
      </c>
      <c r="M19" s="164"/>
      <c r="P19" s="149">
        <v>105</v>
      </c>
      <c r="Q19" s="150" t="s">
        <v>901</v>
      </c>
      <c r="R19" s="151">
        <v>3149.75</v>
      </c>
      <c r="S19" s="152">
        <v>3149.75</v>
      </c>
      <c r="T19" s="153">
        <v>3149.75</v>
      </c>
      <c r="U19" s="154">
        <v>0</v>
      </c>
      <c r="V19" s="153">
        <v>0</v>
      </c>
      <c r="W19" s="153">
        <v>0</v>
      </c>
      <c r="X19" s="153">
        <v>0</v>
      </c>
      <c r="Z19" s="104">
        <f t="shared" si="2"/>
        <v>0</v>
      </c>
    </row>
    <row r="20" spans="1:26" x14ac:dyDescent="0.25">
      <c r="A20" s="164">
        <v>9</v>
      </c>
      <c r="B20" s="168">
        <v>575</v>
      </c>
      <c r="C20" s="160" t="s">
        <v>947</v>
      </c>
      <c r="D20" s="161">
        <v>34626.400000000001</v>
      </c>
      <c r="E20" s="162">
        <v>34626.400000000001</v>
      </c>
      <c r="F20" s="163">
        <v>34626.400000000001</v>
      </c>
      <c r="G20" s="161">
        <v>0</v>
      </c>
      <c r="H20" s="163">
        <v>349740</v>
      </c>
      <c r="I20" s="163">
        <v>187110.9</v>
      </c>
      <c r="J20" s="163">
        <v>34626.400000000001</v>
      </c>
      <c r="K20" s="164"/>
      <c r="L20" s="165">
        <f t="shared" si="1"/>
        <v>34626.400000000001</v>
      </c>
      <c r="M20" s="164"/>
      <c r="P20" s="149">
        <v>106</v>
      </c>
      <c r="Q20" s="150" t="s">
        <v>902</v>
      </c>
      <c r="R20" s="154">
        <v>2450</v>
      </c>
      <c r="S20" s="152">
        <v>2450</v>
      </c>
      <c r="T20" s="153">
        <v>2450</v>
      </c>
      <c r="U20" s="154">
        <v>0</v>
      </c>
      <c r="V20" s="153">
        <v>0</v>
      </c>
      <c r="W20" s="153">
        <v>0</v>
      </c>
      <c r="X20" s="153">
        <v>0</v>
      </c>
      <c r="Z20" s="104">
        <f t="shared" si="2"/>
        <v>0</v>
      </c>
    </row>
    <row r="21" spans="1:26" x14ac:dyDescent="0.25">
      <c r="A21" s="164"/>
      <c r="B21" s="168"/>
      <c r="C21" s="160"/>
      <c r="D21" s="163">
        <f>SUM(D12:D20)</f>
        <v>46410071.609999992</v>
      </c>
      <c r="E21" s="163">
        <f t="shared" ref="E21:L21" si="3">SUM(E12:E20)</f>
        <v>50128829.699999996</v>
      </c>
      <c r="F21" s="163">
        <f t="shared" si="3"/>
        <v>45819417.529999994</v>
      </c>
      <c r="G21" s="163">
        <f t="shared" si="3"/>
        <v>590654.08000000007</v>
      </c>
      <c r="H21" s="163">
        <f t="shared" si="3"/>
        <v>23549305</v>
      </c>
      <c r="I21" s="163">
        <f t="shared" si="3"/>
        <v>17445329.529999997</v>
      </c>
      <c r="J21" s="163">
        <f t="shared" si="3"/>
        <v>17292845.029999997</v>
      </c>
      <c r="K21" s="163">
        <f t="shared" si="3"/>
        <v>0</v>
      </c>
      <c r="L21" s="163">
        <f t="shared" si="3"/>
        <v>23234191.399999999</v>
      </c>
      <c r="M21" s="164"/>
      <c r="P21" s="149">
        <v>107</v>
      </c>
      <c r="Q21" s="150" t="s">
        <v>903</v>
      </c>
      <c r="R21" s="151">
        <v>1031.1199999999999</v>
      </c>
      <c r="S21" s="152">
        <v>1031.1199999999999</v>
      </c>
      <c r="T21" s="153">
        <v>1031.1199999999999</v>
      </c>
      <c r="U21" s="154">
        <v>0</v>
      </c>
      <c r="V21" s="153">
        <v>39990</v>
      </c>
      <c r="W21" s="153">
        <v>19181.400000000001</v>
      </c>
      <c r="X21" s="153">
        <v>1031.1199999999999</v>
      </c>
      <c r="Z21" s="104">
        <f t="shared" si="2"/>
        <v>1031.1199999999999</v>
      </c>
    </row>
    <row r="22" spans="1:26" x14ac:dyDescent="0.25">
      <c r="A22" s="164"/>
      <c r="B22" s="168"/>
      <c r="C22" s="160"/>
      <c r="D22" s="161"/>
      <c r="E22" s="162"/>
      <c r="F22" s="163"/>
      <c r="G22" s="161"/>
      <c r="H22" s="163"/>
      <c r="I22" s="163"/>
      <c r="J22" s="163"/>
      <c r="K22" s="164"/>
      <c r="L22" s="165"/>
      <c r="M22" s="164"/>
      <c r="P22" s="149">
        <v>109</v>
      </c>
      <c r="Q22" s="150" t="s">
        <v>904</v>
      </c>
      <c r="R22" s="155">
        <v>239.19</v>
      </c>
      <c r="S22" s="152">
        <v>239.19</v>
      </c>
      <c r="T22" s="153">
        <v>239.19</v>
      </c>
      <c r="U22" s="154">
        <v>0</v>
      </c>
      <c r="V22" s="153">
        <v>0</v>
      </c>
      <c r="W22" s="153">
        <v>0</v>
      </c>
      <c r="X22" s="153">
        <v>0</v>
      </c>
      <c r="Z22" s="104">
        <f t="shared" si="2"/>
        <v>0</v>
      </c>
    </row>
    <row r="23" spans="1:26" x14ac:dyDescent="0.25">
      <c r="A23" s="164"/>
      <c r="B23" s="168"/>
      <c r="C23" s="160"/>
      <c r="D23" s="161"/>
      <c r="E23" s="162"/>
      <c r="F23" s="163"/>
      <c r="G23" s="161"/>
      <c r="H23" s="163"/>
      <c r="I23" s="163"/>
      <c r="J23" s="163"/>
      <c r="K23" s="164"/>
      <c r="L23" s="165"/>
      <c r="M23" s="164"/>
      <c r="P23" s="149">
        <v>111</v>
      </c>
      <c r="Q23" s="150" t="s">
        <v>905</v>
      </c>
      <c r="R23" s="151">
        <v>1100959.31</v>
      </c>
      <c r="S23" s="152">
        <v>1017659.31</v>
      </c>
      <c r="T23" s="153">
        <v>1017659.31</v>
      </c>
      <c r="U23" s="154">
        <v>83300</v>
      </c>
      <c r="V23" s="153">
        <v>4798796.8</v>
      </c>
      <c r="W23" s="153">
        <v>4054983.3</v>
      </c>
      <c r="X23" s="153">
        <v>1100959.31</v>
      </c>
      <c r="Z23" s="104">
        <f t="shared" si="2"/>
        <v>1017659.31</v>
      </c>
    </row>
    <row r="24" spans="1:26" x14ac:dyDescent="0.25">
      <c r="A24" s="164"/>
      <c r="B24" s="168"/>
      <c r="C24" s="160"/>
      <c r="D24" s="161"/>
      <c r="E24" s="162"/>
      <c r="F24" s="163"/>
      <c r="G24" s="161"/>
      <c r="H24" s="163"/>
      <c r="I24" s="163"/>
      <c r="J24" s="163"/>
      <c r="K24" s="164"/>
      <c r="L24" s="165"/>
      <c r="M24" s="164"/>
      <c r="P24" s="149">
        <v>112</v>
      </c>
      <c r="Q24" s="150" t="s">
        <v>906</v>
      </c>
      <c r="R24" s="151">
        <v>74126.58</v>
      </c>
      <c r="S24" s="152">
        <v>60801.45</v>
      </c>
      <c r="T24" s="153">
        <v>59657.45</v>
      </c>
      <c r="U24" s="151">
        <v>14469.13</v>
      </c>
      <c r="V24" s="153">
        <v>739093.5</v>
      </c>
      <c r="W24" s="153">
        <v>599014.79</v>
      </c>
      <c r="X24" s="153">
        <v>74126.58</v>
      </c>
      <c r="Z24" s="104">
        <f t="shared" si="2"/>
        <v>59657.45</v>
      </c>
    </row>
    <row r="25" spans="1:26" x14ac:dyDescent="0.25">
      <c r="A25" s="164"/>
      <c r="B25" s="168"/>
      <c r="C25" s="160"/>
      <c r="D25" s="161"/>
      <c r="E25" s="162"/>
      <c r="F25" s="163"/>
      <c r="G25" s="161"/>
      <c r="H25" s="163"/>
      <c r="I25" s="163"/>
      <c r="J25" s="163"/>
      <c r="K25" s="164"/>
      <c r="L25" s="165"/>
      <c r="M25" s="164"/>
      <c r="P25" s="149">
        <v>121</v>
      </c>
      <c r="Q25" s="150" t="s">
        <v>907</v>
      </c>
      <c r="R25" s="151">
        <v>3175.33</v>
      </c>
      <c r="S25" s="152">
        <v>3175.33</v>
      </c>
      <c r="T25" s="153">
        <v>3175.33</v>
      </c>
      <c r="U25" s="154">
        <v>0</v>
      </c>
      <c r="V25" s="153">
        <v>0</v>
      </c>
      <c r="W25" s="153">
        <v>0</v>
      </c>
      <c r="X25" s="153">
        <v>0</v>
      </c>
      <c r="Z25" s="104">
        <f t="shared" si="2"/>
        <v>0</v>
      </c>
    </row>
    <row r="26" spans="1:26" x14ac:dyDescent="0.25">
      <c r="A26" s="164"/>
      <c r="B26" s="168"/>
      <c r="C26" s="160"/>
      <c r="D26" s="161"/>
      <c r="E26" s="162"/>
      <c r="F26" s="163"/>
      <c r="G26" s="161"/>
      <c r="H26" s="163"/>
      <c r="I26" s="163"/>
      <c r="J26" s="163"/>
      <c r="K26" s="164"/>
      <c r="L26" s="165"/>
      <c r="M26" s="164"/>
      <c r="P26" s="149">
        <v>124</v>
      </c>
      <c r="Q26" s="150" t="s">
        <v>908</v>
      </c>
      <c r="R26" s="154">
        <v>1248.5999999999999</v>
      </c>
      <c r="S26" s="152">
        <v>1248.5999999999999</v>
      </c>
      <c r="T26" s="153">
        <v>1248.5999999999999</v>
      </c>
      <c r="U26" s="154">
        <v>0</v>
      </c>
      <c r="V26" s="153">
        <v>0</v>
      </c>
      <c r="W26" s="153">
        <v>0</v>
      </c>
      <c r="X26" s="153">
        <v>0</v>
      </c>
      <c r="Z26" s="104">
        <f t="shared" si="2"/>
        <v>0</v>
      </c>
    </row>
    <row r="27" spans="1:26" x14ac:dyDescent="0.25">
      <c r="A27" s="164"/>
      <c r="B27" s="168"/>
      <c r="C27" s="160"/>
      <c r="D27" s="161"/>
      <c r="E27" s="162"/>
      <c r="F27" s="163"/>
      <c r="G27" s="161"/>
      <c r="H27" s="163"/>
      <c r="I27" s="163"/>
      <c r="J27" s="163"/>
      <c r="K27" s="164"/>
      <c r="L27" s="165"/>
      <c r="M27" s="164"/>
      <c r="P27" s="149">
        <v>126</v>
      </c>
      <c r="Q27" s="150" t="s">
        <v>909</v>
      </c>
      <c r="R27" s="154">
        <v>2050</v>
      </c>
      <c r="S27" s="152">
        <v>2050</v>
      </c>
      <c r="T27" s="153">
        <v>2050</v>
      </c>
      <c r="U27" s="154">
        <v>0</v>
      </c>
      <c r="V27" s="153">
        <v>0</v>
      </c>
      <c r="W27" s="153">
        <v>0</v>
      </c>
      <c r="X27" s="153">
        <v>0</v>
      </c>
      <c r="Z27" s="104">
        <f t="shared" si="2"/>
        <v>0</v>
      </c>
    </row>
    <row r="28" spans="1:26" x14ac:dyDescent="0.25">
      <c r="A28" s="164"/>
      <c r="B28" s="168"/>
      <c r="C28" s="160"/>
      <c r="D28" s="161"/>
      <c r="E28" s="162"/>
      <c r="F28" s="163"/>
      <c r="G28" s="161"/>
      <c r="H28" s="163"/>
      <c r="I28" s="163"/>
      <c r="J28" s="163"/>
      <c r="K28" s="164"/>
      <c r="L28" s="165"/>
      <c r="M28" s="164"/>
      <c r="P28" s="149">
        <v>127</v>
      </c>
      <c r="Q28" s="150" t="s">
        <v>910</v>
      </c>
      <c r="R28" s="154">
        <v>2250</v>
      </c>
      <c r="S28" s="152">
        <v>2250</v>
      </c>
      <c r="T28" s="153">
        <v>2250</v>
      </c>
      <c r="U28" s="154">
        <v>0</v>
      </c>
      <c r="V28" s="153">
        <v>0</v>
      </c>
      <c r="W28" s="153">
        <v>0</v>
      </c>
      <c r="X28" s="153">
        <v>0</v>
      </c>
      <c r="Z28" s="104">
        <f t="shared" si="2"/>
        <v>0</v>
      </c>
    </row>
    <row r="29" spans="1:26" x14ac:dyDescent="0.25">
      <c r="B29" s="149">
        <v>101</v>
      </c>
      <c r="C29" s="150" t="s">
        <v>897</v>
      </c>
      <c r="D29" s="151">
        <v>301103.74</v>
      </c>
      <c r="E29" s="152">
        <v>-31207.18</v>
      </c>
      <c r="F29" s="153">
        <v>0</v>
      </c>
      <c r="G29" s="151">
        <v>301103.74</v>
      </c>
      <c r="H29" s="153">
        <v>220200</v>
      </c>
      <c r="I29" s="153">
        <v>168453</v>
      </c>
      <c r="J29" s="153">
        <v>168453</v>
      </c>
      <c r="L29" s="104">
        <f t="shared" ref="L29:L92" si="4">IF(H29&lt;F29,H29,F29)</f>
        <v>0</v>
      </c>
      <c r="P29" s="149">
        <v>130</v>
      </c>
      <c r="Q29" s="150" t="s">
        <v>911</v>
      </c>
      <c r="R29" s="151">
        <v>1601.83</v>
      </c>
      <c r="S29" s="152">
        <v>-2394.81</v>
      </c>
      <c r="T29" s="153">
        <v>0</v>
      </c>
      <c r="U29" s="151">
        <v>1601.83</v>
      </c>
      <c r="V29" s="153">
        <v>550748.6</v>
      </c>
      <c r="W29" s="153">
        <v>475392.88</v>
      </c>
      <c r="X29" s="153">
        <v>1601.83</v>
      </c>
      <c r="Z29" s="104">
        <f t="shared" si="2"/>
        <v>0</v>
      </c>
    </row>
    <row r="30" spans="1:26" x14ac:dyDescent="0.25">
      <c r="B30" s="149">
        <v>102</v>
      </c>
      <c r="C30" s="150" t="s">
        <v>898</v>
      </c>
      <c r="D30" s="151">
        <v>467039.18</v>
      </c>
      <c r="E30" s="152">
        <v>467039.18</v>
      </c>
      <c r="F30" s="153">
        <v>467039.18</v>
      </c>
      <c r="G30" s="154">
        <v>0</v>
      </c>
      <c r="H30" s="153">
        <v>0</v>
      </c>
      <c r="I30" s="153">
        <v>0</v>
      </c>
      <c r="J30" s="153">
        <v>0</v>
      </c>
      <c r="L30" s="104">
        <f t="shared" si="4"/>
        <v>0</v>
      </c>
      <c r="P30" s="149">
        <v>132</v>
      </c>
      <c r="Q30" s="150" t="s">
        <v>912</v>
      </c>
      <c r="R30" s="151">
        <v>581149.24</v>
      </c>
      <c r="S30" s="152">
        <v>888.11</v>
      </c>
      <c r="T30" s="153">
        <v>888.11</v>
      </c>
      <c r="U30" s="151">
        <v>580261.13</v>
      </c>
      <c r="V30" s="153">
        <v>1048808.76</v>
      </c>
      <c r="W30" s="153">
        <v>902272.3</v>
      </c>
      <c r="X30" s="153">
        <v>581149.24</v>
      </c>
      <c r="Z30" s="104">
        <f t="shared" si="2"/>
        <v>888.11</v>
      </c>
    </row>
    <row r="31" spans="1:26" x14ac:dyDescent="0.25">
      <c r="B31" s="149">
        <v>103</v>
      </c>
      <c r="C31" s="150" t="s">
        <v>899</v>
      </c>
      <c r="D31" s="151">
        <v>4518.01</v>
      </c>
      <c r="E31" s="152">
        <v>4518.01</v>
      </c>
      <c r="F31" s="153">
        <v>4518.01</v>
      </c>
      <c r="G31" s="154">
        <v>0</v>
      </c>
      <c r="H31" s="153">
        <v>10010</v>
      </c>
      <c r="I31" s="153">
        <v>4204.2</v>
      </c>
      <c r="J31" s="153">
        <v>4204.2</v>
      </c>
      <c r="L31" s="104">
        <f t="shared" si="4"/>
        <v>4518.01</v>
      </c>
      <c r="P31" s="149">
        <v>134</v>
      </c>
      <c r="Q31" s="150" t="s">
        <v>913</v>
      </c>
      <c r="R31" s="151">
        <v>1077951.92</v>
      </c>
      <c r="S31" s="152">
        <v>1077951.92</v>
      </c>
      <c r="T31" s="153">
        <v>1077951.92</v>
      </c>
      <c r="U31" s="154">
        <v>0</v>
      </c>
      <c r="V31" s="153">
        <v>6188335.3499999996</v>
      </c>
      <c r="W31" s="153">
        <v>5169710.5199999996</v>
      </c>
      <c r="X31" s="153">
        <v>1077951.92</v>
      </c>
      <c r="Z31" s="104">
        <f t="shared" si="2"/>
        <v>1077951.92</v>
      </c>
    </row>
    <row r="32" spans="1:26" x14ac:dyDescent="0.25">
      <c r="B32" s="149">
        <v>104</v>
      </c>
      <c r="C32" s="150" t="s">
        <v>900</v>
      </c>
      <c r="D32" s="154">
        <v>2850</v>
      </c>
      <c r="E32" s="152">
        <v>2850</v>
      </c>
      <c r="F32" s="153">
        <v>2850</v>
      </c>
      <c r="G32" s="154">
        <v>0</v>
      </c>
      <c r="H32" s="153">
        <v>0</v>
      </c>
      <c r="I32" s="153">
        <v>0</v>
      </c>
      <c r="J32" s="153">
        <v>0</v>
      </c>
      <c r="L32" s="104">
        <f t="shared" si="4"/>
        <v>0</v>
      </c>
      <c r="P32" s="149">
        <v>135</v>
      </c>
      <c r="Q32" s="150" t="s">
        <v>908</v>
      </c>
      <c r="R32" s="155">
        <v>641.73</v>
      </c>
      <c r="S32" s="152">
        <v>641.73</v>
      </c>
      <c r="T32" s="153">
        <v>641.73</v>
      </c>
      <c r="U32" s="154">
        <v>0</v>
      </c>
      <c r="V32" s="153">
        <v>0</v>
      </c>
      <c r="W32" s="153">
        <v>0</v>
      </c>
      <c r="X32" s="153">
        <v>0</v>
      </c>
      <c r="Z32" s="104">
        <f t="shared" si="2"/>
        <v>0</v>
      </c>
    </row>
    <row r="33" spans="1:27" x14ac:dyDescent="0.25">
      <c r="B33" s="149">
        <v>105</v>
      </c>
      <c r="C33" s="150" t="s">
        <v>901</v>
      </c>
      <c r="D33" s="151">
        <v>3149.75</v>
      </c>
      <c r="E33" s="152">
        <v>3149.75</v>
      </c>
      <c r="F33" s="153">
        <v>3149.75</v>
      </c>
      <c r="G33" s="154">
        <v>0</v>
      </c>
      <c r="H33" s="153">
        <v>0</v>
      </c>
      <c r="I33" s="153">
        <v>0</v>
      </c>
      <c r="J33" s="153">
        <v>0</v>
      </c>
      <c r="L33" s="104">
        <f t="shared" si="4"/>
        <v>0</v>
      </c>
      <c r="P33" s="149">
        <v>136</v>
      </c>
      <c r="Q33" s="150" t="s">
        <v>914</v>
      </c>
      <c r="R33" s="154">
        <v>1110</v>
      </c>
      <c r="S33" s="152">
        <v>1110</v>
      </c>
      <c r="T33" s="153">
        <v>1110</v>
      </c>
      <c r="U33" s="154">
        <v>0</v>
      </c>
      <c r="V33" s="153">
        <v>0</v>
      </c>
      <c r="W33" s="153">
        <v>0</v>
      </c>
      <c r="X33" s="153">
        <v>0</v>
      </c>
      <c r="Z33" s="104">
        <f t="shared" si="2"/>
        <v>0</v>
      </c>
    </row>
    <row r="34" spans="1:27" x14ac:dyDescent="0.25">
      <c r="B34" s="149">
        <v>106</v>
      </c>
      <c r="C34" s="150" t="s">
        <v>902</v>
      </c>
      <c r="D34" s="154">
        <v>2450</v>
      </c>
      <c r="E34" s="152">
        <v>2450</v>
      </c>
      <c r="F34" s="153">
        <v>2450</v>
      </c>
      <c r="G34" s="154">
        <v>0</v>
      </c>
      <c r="H34" s="153">
        <v>0</v>
      </c>
      <c r="I34" s="153">
        <v>0</v>
      </c>
      <c r="J34" s="153">
        <v>0</v>
      </c>
      <c r="L34" s="104">
        <f t="shared" si="4"/>
        <v>0</v>
      </c>
      <c r="P34" s="149">
        <v>139</v>
      </c>
      <c r="Q34" s="150" t="s">
        <v>911</v>
      </c>
      <c r="R34" s="151">
        <v>315292.53999999998</v>
      </c>
      <c r="S34" s="152">
        <v>315292.53999999998</v>
      </c>
      <c r="T34" s="153">
        <v>315292.53999999998</v>
      </c>
      <c r="U34" s="154">
        <v>0</v>
      </c>
      <c r="V34" s="153">
        <v>115515</v>
      </c>
      <c r="W34" s="153">
        <v>86013.45</v>
      </c>
      <c r="X34" s="153">
        <v>86013.45</v>
      </c>
      <c r="Z34" s="104">
        <f t="shared" si="2"/>
        <v>115515</v>
      </c>
    </row>
    <row r="35" spans="1:27" x14ac:dyDescent="0.25">
      <c r="B35" s="149">
        <v>107</v>
      </c>
      <c r="C35" s="150" t="s">
        <v>903</v>
      </c>
      <c r="D35" s="151">
        <v>1031.1199999999999</v>
      </c>
      <c r="E35" s="152">
        <v>1031.1199999999999</v>
      </c>
      <c r="F35" s="153">
        <v>1031.1199999999999</v>
      </c>
      <c r="G35" s="154">
        <v>0</v>
      </c>
      <c r="H35" s="153">
        <v>39990</v>
      </c>
      <c r="I35" s="153">
        <v>19181.400000000001</v>
      </c>
      <c r="J35" s="153">
        <v>1031.1199999999999</v>
      </c>
      <c r="L35" s="104">
        <f t="shared" si="4"/>
        <v>1031.1199999999999</v>
      </c>
      <c r="P35" s="149">
        <v>141</v>
      </c>
      <c r="Q35" s="150" t="s">
        <v>915</v>
      </c>
      <c r="R35" s="154">
        <v>2650</v>
      </c>
      <c r="S35" s="152">
        <v>2650</v>
      </c>
      <c r="T35" s="153">
        <v>2650</v>
      </c>
      <c r="U35" s="154">
        <v>0</v>
      </c>
      <c r="V35" s="153">
        <v>0</v>
      </c>
      <c r="W35" s="153">
        <v>0</v>
      </c>
      <c r="X35" s="153">
        <v>0</v>
      </c>
      <c r="Z35" s="104">
        <f t="shared" si="2"/>
        <v>0</v>
      </c>
    </row>
    <row r="36" spans="1:27" x14ac:dyDescent="0.25">
      <c r="B36" s="149">
        <v>109</v>
      </c>
      <c r="C36" s="150" t="s">
        <v>904</v>
      </c>
      <c r="D36" s="155">
        <v>239.19</v>
      </c>
      <c r="E36" s="152">
        <v>239.19</v>
      </c>
      <c r="F36" s="153">
        <v>239.19</v>
      </c>
      <c r="G36" s="154">
        <v>0</v>
      </c>
      <c r="H36" s="153">
        <v>0</v>
      </c>
      <c r="I36" s="153">
        <v>0</v>
      </c>
      <c r="J36" s="153">
        <v>0</v>
      </c>
      <c r="L36" s="104">
        <f t="shared" si="4"/>
        <v>0</v>
      </c>
      <c r="P36" s="149">
        <v>142</v>
      </c>
      <c r="Q36" s="150" t="s">
        <v>916</v>
      </c>
      <c r="R36" s="151">
        <v>120534.92</v>
      </c>
      <c r="S36" s="152">
        <v>120534.92</v>
      </c>
      <c r="T36" s="153">
        <v>120534.92</v>
      </c>
      <c r="U36" s="154">
        <v>0</v>
      </c>
      <c r="V36" s="153">
        <v>2537166</v>
      </c>
      <c r="W36" s="153">
        <v>2232796.36</v>
      </c>
      <c r="X36" s="153">
        <v>120534.92</v>
      </c>
      <c r="Z36" s="104">
        <f t="shared" si="2"/>
        <v>120534.92</v>
      </c>
    </row>
    <row r="37" spans="1:27" x14ac:dyDescent="0.25">
      <c r="B37" s="149">
        <v>111</v>
      </c>
      <c r="C37" s="150" t="s">
        <v>905</v>
      </c>
      <c r="D37" s="151">
        <v>1100959.31</v>
      </c>
      <c r="E37" s="152">
        <v>1017659.31</v>
      </c>
      <c r="F37" s="153">
        <v>1017659.31</v>
      </c>
      <c r="G37" s="154">
        <v>83300</v>
      </c>
      <c r="H37" s="153">
        <v>4798796.8</v>
      </c>
      <c r="I37" s="153">
        <v>4054983.3</v>
      </c>
      <c r="J37" s="153">
        <v>1100959.31</v>
      </c>
      <c r="L37" s="104">
        <f t="shared" si="4"/>
        <v>1017659.31</v>
      </c>
      <c r="P37" s="149">
        <v>143</v>
      </c>
      <c r="Q37" s="150" t="s">
        <v>917</v>
      </c>
      <c r="R37" s="151">
        <v>1202.8399999999999</v>
      </c>
      <c r="S37" s="152">
        <v>1202.8399999999999</v>
      </c>
      <c r="T37" s="153">
        <v>1202.8399999999999</v>
      </c>
      <c r="U37" s="154">
        <v>0</v>
      </c>
      <c r="V37" s="153">
        <v>0</v>
      </c>
      <c r="W37" s="153">
        <v>0</v>
      </c>
      <c r="X37" s="153">
        <v>0</v>
      </c>
      <c r="Z37" s="104">
        <f t="shared" si="2"/>
        <v>0</v>
      </c>
    </row>
    <row r="38" spans="1:27" x14ac:dyDescent="0.25">
      <c r="B38" s="149">
        <v>112</v>
      </c>
      <c r="C38" s="150" t="s">
        <v>906</v>
      </c>
      <c r="D38" s="151">
        <v>74126.58</v>
      </c>
      <c r="E38" s="152">
        <v>60801.45</v>
      </c>
      <c r="F38" s="153">
        <v>59657.45</v>
      </c>
      <c r="G38" s="151">
        <v>14469.13</v>
      </c>
      <c r="H38" s="153">
        <v>739093.5</v>
      </c>
      <c r="I38" s="153">
        <v>599014.79</v>
      </c>
      <c r="J38" s="153">
        <v>74126.58</v>
      </c>
      <c r="L38" s="104">
        <f t="shared" si="4"/>
        <v>59657.45</v>
      </c>
      <c r="P38" s="149">
        <v>144</v>
      </c>
      <c r="Q38" s="150" t="s">
        <v>918</v>
      </c>
      <c r="R38" s="151">
        <v>55178.03</v>
      </c>
      <c r="S38" s="152">
        <v>65178.03</v>
      </c>
      <c r="T38" s="153">
        <v>55178.03</v>
      </c>
      <c r="U38" s="154">
        <v>0</v>
      </c>
      <c r="V38" s="153">
        <v>2898.07</v>
      </c>
      <c r="W38" s="153">
        <v>1775.83</v>
      </c>
      <c r="X38" s="153">
        <v>1775.83</v>
      </c>
      <c r="Z38" s="104">
        <f t="shared" si="2"/>
        <v>2898.07</v>
      </c>
    </row>
    <row r="39" spans="1:27" x14ac:dyDescent="0.25">
      <c r="B39" s="149">
        <v>121</v>
      </c>
      <c r="C39" s="150" t="s">
        <v>907</v>
      </c>
      <c r="D39" s="151">
        <v>3175.33</v>
      </c>
      <c r="E39" s="152">
        <v>3175.33</v>
      </c>
      <c r="F39" s="153">
        <v>3175.33</v>
      </c>
      <c r="G39" s="154">
        <v>0</v>
      </c>
      <c r="H39" s="153">
        <v>0</v>
      </c>
      <c r="I39" s="153">
        <v>0</v>
      </c>
      <c r="J39" s="153">
        <v>0</v>
      </c>
      <c r="L39" s="104">
        <f t="shared" si="4"/>
        <v>0</v>
      </c>
      <c r="P39" s="149">
        <v>146</v>
      </c>
      <c r="Q39" s="150" t="s">
        <v>919</v>
      </c>
      <c r="R39" s="155">
        <v>524.55999999999995</v>
      </c>
      <c r="S39" s="152">
        <v>524.55999999999995</v>
      </c>
      <c r="T39" s="153">
        <v>524.55999999999995</v>
      </c>
      <c r="U39" s="154">
        <v>0</v>
      </c>
      <c r="V39" s="153">
        <v>0</v>
      </c>
      <c r="W39" s="153">
        <v>0</v>
      </c>
      <c r="X39" s="153">
        <v>0</v>
      </c>
      <c r="Z39" s="104">
        <f t="shared" si="2"/>
        <v>0</v>
      </c>
    </row>
    <row r="40" spans="1:27" x14ac:dyDescent="0.25">
      <c r="B40" s="149">
        <v>124</v>
      </c>
      <c r="C40" s="150" t="s">
        <v>908</v>
      </c>
      <c r="D40" s="154">
        <v>1248.5999999999999</v>
      </c>
      <c r="E40" s="152">
        <v>1248.5999999999999</v>
      </c>
      <c r="F40" s="153">
        <v>1248.5999999999999</v>
      </c>
      <c r="G40" s="154">
        <v>0</v>
      </c>
      <c r="H40" s="153">
        <v>0</v>
      </c>
      <c r="I40" s="153">
        <v>0</v>
      </c>
      <c r="J40" s="153">
        <v>0</v>
      </c>
      <c r="L40" s="104">
        <f t="shared" si="4"/>
        <v>0</v>
      </c>
      <c r="P40" s="149">
        <v>148</v>
      </c>
      <c r="Q40" s="150" t="s">
        <v>920</v>
      </c>
      <c r="R40" s="151">
        <v>6221322.8899999997</v>
      </c>
      <c r="S40" s="152">
        <v>5959984.0999999996</v>
      </c>
      <c r="T40" s="153">
        <v>5959984.0999999996</v>
      </c>
      <c r="U40" s="151">
        <v>261338.79</v>
      </c>
      <c r="V40" s="153">
        <v>2266810</v>
      </c>
      <c r="W40" s="153">
        <v>1244730.5</v>
      </c>
      <c r="X40" s="153">
        <v>1244730.5</v>
      </c>
      <c r="Z40" s="104">
        <f>IF(V40&lt;T40,V40,T40)</f>
        <v>2266810</v>
      </c>
    </row>
    <row r="41" spans="1:27" x14ac:dyDescent="0.25">
      <c r="B41" s="149">
        <v>126</v>
      </c>
      <c r="C41" s="150" t="s">
        <v>909</v>
      </c>
      <c r="D41" s="154">
        <v>2050</v>
      </c>
      <c r="E41" s="152">
        <v>2050</v>
      </c>
      <c r="F41" s="153">
        <v>2050</v>
      </c>
      <c r="G41" s="154">
        <v>0</v>
      </c>
      <c r="H41" s="153">
        <v>0</v>
      </c>
      <c r="I41" s="153">
        <v>0</v>
      </c>
      <c r="J41" s="153">
        <v>0</v>
      </c>
      <c r="L41" s="104">
        <f t="shared" si="4"/>
        <v>0</v>
      </c>
      <c r="P41" s="149">
        <v>149</v>
      </c>
      <c r="Q41" s="150" t="s">
        <v>921</v>
      </c>
      <c r="R41" s="151">
        <v>2506233.84</v>
      </c>
      <c r="S41" s="152">
        <v>2506233.84</v>
      </c>
      <c r="T41" s="153">
        <v>2506233.84</v>
      </c>
      <c r="U41" s="154">
        <v>0</v>
      </c>
      <c r="V41" s="153">
        <v>3730</v>
      </c>
      <c r="W41" s="153">
        <v>2051.5</v>
      </c>
      <c r="X41" s="153">
        <v>2051.5</v>
      </c>
      <c r="Z41" s="104">
        <f t="shared" ref="Z41:Z104" si="5">IF(V41&lt;T41,V41,T41)</f>
        <v>3730</v>
      </c>
    </row>
    <row r="42" spans="1:27" x14ac:dyDescent="0.25">
      <c r="B42" s="149">
        <v>127</v>
      </c>
      <c r="C42" s="150" t="s">
        <v>910</v>
      </c>
      <c r="D42" s="154">
        <v>2250</v>
      </c>
      <c r="E42" s="152">
        <v>2250</v>
      </c>
      <c r="F42" s="153">
        <v>2250</v>
      </c>
      <c r="G42" s="154">
        <v>0</v>
      </c>
      <c r="H42" s="153">
        <v>0</v>
      </c>
      <c r="I42" s="153">
        <v>0</v>
      </c>
      <c r="J42" s="153">
        <v>0</v>
      </c>
      <c r="L42" s="104">
        <f t="shared" si="4"/>
        <v>0</v>
      </c>
      <c r="P42" s="149">
        <v>151</v>
      </c>
      <c r="Q42" s="150" t="s">
        <v>922</v>
      </c>
      <c r="R42" s="151">
        <v>10454.81</v>
      </c>
      <c r="S42" s="152">
        <v>10454.81</v>
      </c>
      <c r="T42" s="153">
        <v>10454.81</v>
      </c>
      <c r="U42" s="154">
        <v>0</v>
      </c>
      <c r="V42" s="153">
        <v>0</v>
      </c>
      <c r="W42" s="153">
        <v>0</v>
      </c>
      <c r="X42" s="153">
        <v>0</v>
      </c>
      <c r="Z42" s="104">
        <f t="shared" si="5"/>
        <v>0</v>
      </c>
    </row>
    <row r="43" spans="1:27" x14ac:dyDescent="0.25">
      <c r="B43" s="149">
        <v>130</v>
      </c>
      <c r="C43" s="150" t="s">
        <v>911</v>
      </c>
      <c r="D43" s="151">
        <v>1601.83</v>
      </c>
      <c r="E43" s="152">
        <v>-2394.81</v>
      </c>
      <c r="F43" s="153">
        <v>0</v>
      </c>
      <c r="G43" s="151">
        <v>1601.83</v>
      </c>
      <c r="H43" s="153">
        <v>550748.6</v>
      </c>
      <c r="I43" s="153">
        <v>475392.88</v>
      </c>
      <c r="J43" s="153">
        <v>1601.83</v>
      </c>
      <c r="L43" s="104">
        <f t="shared" si="4"/>
        <v>0</v>
      </c>
      <c r="P43" s="149">
        <v>152</v>
      </c>
      <c r="Q43" s="150" t="s">
        <v>923</v>
      </c>
      <c r="R43" s="151">
        <v>209676.14</v>
      </c>
      <c r="S43" s="152">
        <v>270089.69</v>
      </c>
      <c r="T43" s="153">
        <v>209676.14</v>
      </c>
      <c r="U43" s="154">
        <v>0</v>
      </c>
      <c r="V43" s="153">
        <v>3189835</v>
      </c>
      <c r="W43" s="153">
        <v>2727308.93</v>
      </c>
      <c r="X43" s="153">
        <v>209676.14</v>
      </c>
      <c r="Z43" s="104">
        <f t="shared" si="5"/>
        <v>209676.14</v>
      </c>
    </row>
    <row r="44" spans="1:27" x14ac:dyDescent="0.25">
      <c r="B44" s="149">
        <v>132</v>
      </c>
      <c r="C44" s="150" t="s">
        <v>912</v>
      </c>
      <c r="D44" s="151">
        <v>581149.24</v>
      </c>
      <c r="E44" s="152">
        <v>888.11</v>
      </c>
      <c r="F44" s="153">
        <v>888.11</v>
      </c>
      <c r="G44" s="151">
        <v>580261.13</v>
      </c>
      <c r="H44" s="153">
        <v>1048808.76</v>
      </c>
      <c r="I44" s="153">
        <v>902272.3</v>
      </c>
      <c r="J44" s="153">
        <v>581149.24</v>
      </c>
      <c r="L44" s="104">
        <f t="shared" si="4"/>
        <v>888.11</v>
      </c>
      <c r="P44" s="149">
        <v>154</v>
      </c>
      <c r="Q44" s="150" t="s">
        <v>924</v>
      </c>
      <c r="R44" s="154">
        <v>53853.9</v>
      </c>
      <c r="S44" s="152">
        <v>70038.25</v>
      </c>
      <c r="T44" s="153">
        <v>48764.35</v>
      </c>
      <c r="U44" s="151">
        <v>5089.55</v>
      </c>
      <c r="V44" s="153">
        <v>384056.1</v>
      </c>
      <c r="W44" s="153">
        <v>326140.53999999998</v>
      </c>
      <c r="X44" s="153">
        <v>53853.9</v>
      </c>
      <c r="Z44" s="104">
        <f t="shared" si="5"/>
        <v>48764.35</v>
      </c>
    </row>
    <row r="45" spans="1:27" s="164" customFormat="1" x14ac:dyDescent="0.25">
      <c r="A45"/>
      <c r="B45" s="149">
        <v>134</v>
      </c>
      <c r="C45" s="150" t="s">
        <v>913</v>
      </c>
      <c r="D45" s="151">
        <v>1077951.92</v>
      </c>
      <c r="E45" s="152">
        <v>1077951.92</v>
      </c>
      <c r="F45" s="153">
        <v>1077951.92</v>
      </c>
      <c r="G45" s="154">
        <v>0</v>
      </c>
      <c r="H45" s="153">
        <v>6188335.3499999996</v>
      </c>
      <c r="I45" s="153">
        <v>5169710.5199999996</v>
      </c>
      <c r="J45" s="153">
        <v>1077951.92</v>
      </c>
      <c r="K45"/>
      <c r="L45" s="104">
        <f t="shared" si="4"/>
        <v>1077951.92</v>
      </c>
      <c r="M45"/>
      <c r="P45" s="149">
        <v>157</v>
      </c>
      <c r="Q45" s="150" t="s">
        <v>925</v>
      </c>
      <c r="R45" s="151">
        <v>10425.26</v>
      </c>
      <c r="S45" s="152">
        <v>25688.080000000002</v>
      </c>
      <c r="T45" s="153">
        <v>10425.26</v>
      </c>
      <c r="U45" s="154">
        <v>0</v>
      </c>
      <c r="V45" s="153">
        <v>54400</v>
      </c>
      <c r="W45" s="153">
        <v>21760</v>
      </c>
      <c r="X45" s="153">
        <v>10425.26</v>
      </c>
      <c r="Y45"/>
      <c r="Z45" s="104">
        <f t="shared" si="5"/>
        <v>10425.26</v>
      </c>
      <c r="AA45"/>
    </row>
    <row r="46" spans="1:27" x14ac:dyDescent="0.25">
      <c r="B46" s="149">
        <v>135</v>
      </c>
      <c r="C46" s="150" t="s">
        <v>908</v>
      </c>
      <c r="D46" s="155">
        <v>641.73</v>
      </c>
      <c r="E46" s="152">
        <v>641.73</v>
      </c>
      <c r="F46" s="153">
        <v>641.73</v>
      </c>
      <c r="G46" s="154">
        <v>0</v>
      </c>
      <c r="H46" s="153">
        <v>0</v>
      </c>
      <c r="I46" s="153">
        <v>0</v>
      </c>
      <c r="J46" s="153">
        <v>0</v>
      </c>
      <c r="L46" s="104">
        <f t="shared" si="4"/>
        <v>0</v>
      </c>
      <c r="P46" s="149">
        <v>161</v>
      </c>
      <c r="Q46" s="150" t="s">
        <v>926</v>
      </c>
      <c r="R46" s="155">
        <v>313.77999999999997</v>
      </c>
      <c r="S46" s="152">
        <v>313.77999999999997</v>
      </c>
      <c r="T46" s="153">
        <v>313.77999999999997</v>
      </c>
      <c r="U46" s="154">
        <v>0</v>
      </c>
      <c r="V46" s="153">
        <v>0</v>
      </c>
      <c r="W46" s="153">
        <v>0</v>
      </c>
      <c r="X46" s="153">
        <v>0</v>
      </c>
      <c r="Z46" s="104">
        <f t="shared" si="5"/>
        <v>0</v>
      </c>
    </row>
    <row r="47" spans="1:27" x14ac:dyDescent="0.25">
      <c r="B47" s="149">
        <v>136</v>
      </c>
      <c r="C47" s="150" t="s">
        <v>914</v>
      </c>
      <c r="D47" s="154">
        <v>1110</v>
      </c>
      <c r="E47" s="152">
        <v>1110</v>
      </c>
      <c r="F47" s="153">
        <v>1110</v>
      </c>
      <c r="G47" s="154">
        <v>0</v>
      </c>
      <c r="H47" s="153">
        <v>0</v>
      </c>
      <c r="I47" s="153">
        <v>0</v>
      </c>
      <c r="J47" s="153">
        <v>0</v>
      </c>
      <c r="L47" s="104">
        <f t="shared" si="4"/>
        <v>0</v>
      </c>
      <c r="P47" s="149">
        <v>162</v>
      </c>
      <c r="Q47" s="150" t="s">
        <v>927</v>
      </c>
      <c r="R47" s="151">
        <v>6856.44</v>
      </c>
      <c r="S47" s="152">
        <v>6856.44</v>
      </c>
      <c r="T47" s="153">
        <v>6856.44</v>
      </c>
      <c r="U47" s="154">
        <v>0</v>
      </c>
      <c r="V47" s="153">
        <v>0</v>
      </c>
      <c r="W47" s="153">
        <v>0</v>
      </c>
      <c r="X47" s="153">
        <v>0</v>
      </c>
      <c r="Z47" s="104">
        <f t="shared" si="5"/>
        <v>0</v>
      </c>
    </row>
    <row r="48" spans="1:27" x14ac:dyDescent="0.25">
      <c r="B48" s="149">
        <v>139</v>
      </c>
      <c r="C48" s="150" t="s">
        <v>911</v>
      </c>
      <c r="D48" s="151">
        <v>315292.53999999998</v>
      </c>
      <c r="E48" s="152">
        <v>315292.53999999998</v>
      </c>
      <c r="F48" s="153">
        <v>315292.53999999998</v>
      </c>
      <c r="G48" s="154">
        <v>0</v>
      </c>
      <c r="H48" s="153">
        <v>115515</v>
      </c>
      <c r="I48" s="153">
        <v>86013.45</v>
      </c>
      <c r="J48" s="153">
        <v>86013.45</v>
      </c>
      <c r="L48" s="104">
        <f t="shared" si="4"/>
        <v>115515</v>
      </c>
      <c r="P48" s="149">
        <v>164</v>
      </c>
      <c r="Q48" s="150" t="s">
        <v>928</v>
      </c>
      <c r="R48" s="151">
        <v>1367.69</v>
      </c>
      <c r="S48" s="152">
        <v>1367.69</v>
      </c>
      <c r="T48" s="153">
        <v>1367.69</v>
      </c>
      <c r="U48" s="154">
        <v>0</v>
      </c>
      <c r="V48" s="153">
        <v>1045250.05</v>
      </c>
      <c r="W48" s="153">
        <v>893688.79</v>
      </c>
      <c r="X48" s="153">
        <v>1367.69</v>
      </c>
      <c r="Z48" s="104">
        <f t="shared" si="5"/>
        <v>1367.69</v>
      </c>
    </row>
    <row r="49" spans="2:26" x14ac:dyDescent="0.25">
      <c r="B49" s="149">
        <v>141</v>
      </c>
      <c r="C49" s="150" t="s">
        <v>915</v>
      </c>
      <c r="D49" s="154">
        <v>2650</v>
      </c>
      <c r="E49" s="152">
        <v>2650</v>
      </c>
      <c r="F49" s="153">
        <v>2650</v>
      </c>
      <c r="G49" s="154">
        <v>0</v>
      </c>
      <c r="H49" s="153">
        <v>0</v>
      </c>
      <c r="I49" s="153">
        <v>0</v>
      </c>
      <c r="J49" s="153">
        <v>0</v>
      </c>
      <c r="L49" s="104">
        <f t="shared" si="4"/>
        <v>0</v>
      </c>
      <c r="P49" s="149">
        <v>166</v>
      </c>
      <c r="Q49" s="150" t="s">
        <v>929</v>
      </c>
      <c r="R49" s="151">
        <v>1307.1099999999999</v>
      </c>
      <c r="S49" s="152">
        <v>1307.1099999999999</v>
      </c>
      <c r="T49" s="153">
        <v>1307.1099999999999</v>
      </c>
      <c r="U49" s="154">
        <v>0</v>
      </c>
      <c r="V49" s="153">
        <v>5788.38</v>
      </c>
      <c r="W49" s="153">
        <v>3937.91</v>
      </c>
      <c r="X49" s="153">
        <v>1307.1099999999999</v>
      </c>
      <c r="Z49" s="104">
        <f t="shared" si="5"/>
        <v>1307.1099999999999</v>
      </c>
    </row>
    <row r="50" spans="2:26" x14ac:dyDescent="0.25">
      <c r="B50" s="149">
        <v>142</v>
      </c>
      <c r="C50" s="150" t="s">
        <v>916</v>
      </c>
      <c r="D50" s="151">
        <v>120534.92</v>
      </c>
      <c r="E50" s="152">
        <v>120534.92</v>
      </c>
      <c r="F50" s="153">
        <v>120534.92</v>
      </c>
      <c r="G50" s="154">
        <v>0</v>
      </c>
      <c r="H50" s="153">
        <v>2537166</v>
      </c>
      <c r="I50" s="153">
        <v>2232796.36</v>
      </c>
      <c r="J50" s="153">
        <v>120534.92</v>
      </c>
      <c r="L50" s="104">
        <f t="shared" si="4"/>
        <v>120534.92</v>
      </c>
      <c r="P50" s="149">
        <v>167</v>
      </c>
      <c r="Q50" s="150" t="s">
        <v>930</v>
      </c>
      <c r="R50" s="151">
        <v>3107.85</v>
      </c>
      <c r="S50" s="152">
        <v>3107.85</v>
      </c>
      <c r="T50" s="153">
        <v>3107.85</v>
      </c>
      <c r="U50" s="154">
        <v>0</v>
      </c>
      <c r="V50" s="153">
        <v>0</v>
      </c>
      <c r="W50" s="153">
        <v>0</v>
      </c>
      <c r="X50" s="153">
        <v>0</v>
      </c>
      <c r="Z50" s="104">
        <f t="shared" si="5"/>
        <v>0</v>
      </c>
    </row>
    <row r="51" spans="2:26" x14ac:dyDescent="0.25">
      <c r="B51" s="149">
        <v>143</v>
      </c>
      <c r="C51" s="150" t="s">
        <v>917</v>
      </c>
      <c r="D51" s="151">
        <v>1202.8399999999999</v>
      </c>
      <c r="E51" s="152">
        <v>1202.8399999999999</v>
      </c>
      <c r="F51" s="153">
        <v>1202.8399999999999</v>
      </c>
      <c r="G51" s="154">
        <v>0</v>
      </c>
      <c r="H51" s="153">
        <v>0</v>
      </c>
      <c r="I51" s="153">
        <v>0</v>
      </c>
      <c r="J51" s="153">
        <v>0</v>
      </c>
      <c r="L51" s="104">
        <f t="shared" si="4"/>
        <v>0</v>
      </c>
      <c r="P51" s="149">
        <v>171</v>
      </c>
      <c r="Q51" s="150" t="s">
        <v>931</v>
      </c>
      <c r="R51" s="154">
        <v>462634.7</v>
      </c>
      <c r="S51" s="152">
        <v>462634.7</v>
      </c>
      <c r="T51" s="153">
        <v>462634.7</v>
      </c>
      <c r="U51" s="154">
        <v>0</v>
      </c>
      <c r="V51" s="153">
        <v>363450</v>
      </c>
      <c r="W51" s="153">
        <v>323470.5</v>
      </c>
      <c r="X51" s="153">
        <v>323470.5</v>
      </c>
      <c r="Z51" s="104">
        <f t="shared" si="5"/>
        <v>363450</v>
      </c>
    </row>
    <row r="52" spans="2:26" x14ac:dyDescent="0.25">
      <c r="B52" s="149">
        <v>144</v>
      </c>
      <c r="C52" s="150" t="s">
        <v>918</v>
      </c>
      <c r="D52" s="151">
        <v>55178.03</v>
      </c>
      <c r="E52" s="152">
        <v>65178.03</v>
      </c>
      <c r="F52" s="153">
        <v>55178.03</v>
      </c>
      <c r="G52" s="154">
        <v>0</v>
      </c>
      <c r="H52" s="153">
        <v>2898.07</v>
      </c>
      <c r="I52" s="153">
        <v>1775.83</v>
      </c>
      <c r="J52" s="153">
        <v>1775.83</v>
      </c>
      <c r="L52" s="104">
        <f t="shared" si="4"/>
        <v>2898.07</v>
      </c>
      <c r="P52" s="149">
        <v>173</v>
      </c>
      <c r="Q52" s="150" t="s">
        <v>932</v>
      </c>
      <c r="R52" s="151">
        <v>3523.52</v>
      </c>
      <c r="S52" s="152">
        <v>3523.52</v>
      </c>
      <c r="T52" s="153">
        <v>3523.52</v>
      </c>
      <c r="U52" s="154">
        <v>0</v>
      </c>
      <c r="V52" s="153">
        <v>32060</v>
      </c>
      <c r="W52" s="153">
        <v>28052.5</v>
      </c>
      <c r="X52" s="153">
        <v>3523.52</v>
      </c>
      <c r="Z52" s="104">
        <f t="shared" si="5"/>
        <v>3523.52</v>
      </c>
    </row>
    <row r="53" spans="2:26" x14ac:dyDescent="0.25">
      <c r="B53" s="149">
        <v>146</v>
      </c>
      <c r="C53" s="150" t="s">
        <v>919</v>
      </c>
      <c r="D53" s="155">
        <v>524.55999999999995</v>
      </c>
      <c r="E53" s="152">
        <v>524.55999999999995</v>
      </c>
      <c r="F53" s="153">
        <v>524.55999999999995</v>
      </c>
      <c r="G53" s="154">
        <v>0</v>
      </c>
      <c r="H53" s="153">
        <v>0</v>
      </c>
      <c r="I53" s="153">
        <v>0</v>
      </c>
      <c r="J53" s="153">
        <v>0</v>
      </c>
      <c r="L53" s="104">
        <f t="shared" si="4"/>
        <v>0</v>
      </c>
      <c r="P53" s="149">
        <v>174</v>
      </c>
      <c r="Q53" s="150" t="s">
        <v>933</v>
      </c>
      <c r="R53" s="154">
        <v>2650</v>
      </c>
      <c r="S53" s="152">
        <v>2650</v>
      </c>
      <c r="T53" s="153">
        <v>2650</v>
      </c>
      <c r="U53" s="154">
        <v>0</v>
      </c>
      <c r="V53" s="153">
        <v>3702.4</v>
      </c>
      <c r="W53" s="153">
        <v>1480.96</v>
      </c>
      <c r="X53" s="153">
        <v>1480.96</v>
      </c>
      <c r="Z53" s="104">
        <f t="shared" si="5"/>
        <v>2650</v>
      </c>
    </row>
    <row r="54" spans="2:26" x14ac:dyDescent="0.25">
      <c r="B54" s="149">
        <v>149</v>
      </c>
      <c r="C54" s="150" t="s">
        <v>921</v>
      </c>
      <c r="D54" s="151">
        <v>2506233.84</v>
      </c>
      <c r="E54" s="152">
        <v>2506233.84</v>
      </c>
      <c r="F54" s="153">
        <v>2506233.84</v>
      </c>
      <c r="G54" s="154">
        <v>0</v>
      </c>
      <c r="H54" s="153">
        <v>3730</v>
      </c>
      <c r="I54" s="153">
        <v>2051.5</v>
      </c>
      <c r="J54" s="153">
        <v>2051.5</v>
      </c>
      <c r="L54" s="104">
        <f t="shared" si="4"/>
        <v>3730</v>
      </c>
      <c r="P54" s="149">
        <v>175</v>
      </c>
      <c r="Q54" s="150" t="s">
        <v>934</v>
      </c>
      <c r="R54" s="151">
        <v>1994.99</v>
      </c>
      <c r="S54" s="152">
        <v>1994.99</v>
      </c>
      <c r="T54" s="153">
        <v>1994.99</v>
      </c>
      <c r="U54" s="154">
        <v>0</v>
      </c>
      <c r="V54" s="153">
        <v>0</v>
      </c>
      <c r="W54" s="153">
        <v>0</v>
      </c>
      <c r="X54" s="153">
        <v>0</v>
      </c>
      <c r="Z54" s="104">
        <f t="shared" si="5"/>
        <v>0</v>
      </c>
    </row>
    <row r="55" spans="2:26" x14ac:dyDescent="0.25">
      <c r="B55" s="149">
        <v>151</v>
      </c>
      <c r="C55" s="150" t="s">
        <v>922</v>
      </c>
      <c r="D55" s="151">
        <v>10454.81</v>
      </c>
      <c r="E55" s="152">
        <v>10454.81</v>
      </c>
      <c r="F55" s="153">
        <v>10454.81</v>
      </c>
      <c r="G55" s="154">
        <v>0</v>
      </c>
      <c r="H55" s="153">
        <v>0</v>
      </c>
      <c r="I55" s="153">
        <v>0</v>
      </c>
      <c r="J55" s="153">
        <v>0</v>
      </c>
      <c r="L55" s="104">
        <f t="shared" si="4"/>
        <v>0</v>
      </c>
      <c r="P55" s="149">
        <v>176</v>
      </c>
      <c r="Q55" s="150" t="s">
        <v>935</v>
      </c>
      <c r="R55" s="154">
        <v>1300</v>
      </c>
      <c r="S55" s="152">
        <v>1300</v>
      </c>
      <c r="T55" s="153">
        <v>1300</v>
      </c>
      <c r="U55" s="154">
        <v>0</v>
      </c>
      <c r="V55" s="153">
        <v>0</v>
      </c>
      <c r="W55" s="153">
        <v>0</v>
      </c>
      <c r="X55" s="153">
        <v>0</v>
      </c>
      <c r="Z55" s="104">
        <f t="shared" si="5"/>
        <v>0</v>
      </c>
    </row>
    <row r="56" spans="2:26" x14ac:dyDescent="0.25">
      <c r="B56" s="149">
        <v>152</v>
      </c>
      <c r="C56" s="150" t="s">
        <v>923</v>
      </c>
      <c r="D56" s="151">
        <v>209676.14</v>
      </c>
      <c r="E56" s="152">
        <v>270089.69</v>
      </c>
      <c r="F56" s="153">
        <v>209676.14</v>
      </c>
      <c r="G56" s="154">
        <v>0</v>
      </c>
      <c r="H56" s="153">
        <v>3189835</v>
      </c>
      <c r="I56" s="153">
        <v>2727308.93</v>
      </c>
      <c r="J56" s="153">
        <v>209676.14</v>
      </c>
      <c r="L56" s="104">
        <f t="shared" si="4"/>
        <v>209676.14</v>
      </c>
      <c r="P56" s="149">
        <v>177</v>
      </c>
      <c r="Q56" s="150" t="s">
        <v>936</v>
      </c>
      <c r="R56" s="151">
        <v>1489.72</v>
      </c>
      <c r="S56" s="152">
        <v>1489.72</v>
      </c>
      <c r="T56" s="153">
        <v>1489.72</v>
      </c>
      <c r="U56" s="154">
        <v>0</v>
      </c>
      <c r="V56" s="153">
        <v>0</v>
      </c>
      <c r="W56" s="153">
        <v>0</v>
      </c>
      <c r="X56" s="153">
        <v>0</v>
      </c>
      <c r="Z56" s="104">
        <f t="shared" si="5"/>
        <v>0</v>
      </c>
    </row>
    <row r="57" spans="2:26" x14ac:dyDescent="0.25">
      <c r="B57" s="149">
        <v>154</v>
      </c>
      <c r="C57" s="150" t="s">
        <v>924</v>
      </c>
      <c r="D57" s="154">
        <v>53853.9</v>
      </c>
      <c r="E57" s="152">
        <v>70038.25</v>
      </c>
      <c r="F57" s="153">
        <v>48764.35</v>
      </c>
      <c r="G57" s="151">
        <v>5089.55</v>
      </c>
      <c r="H57" s="153">
        <v>384056.1</v>
      </c>
      <c r="I57" s="153">
        <v>326140.53999999998</v>
      </c>
      <c r="J57" s="153">
        <v>53853.9</v>
      </c>
      <c r="L57" s="104">
        <f t="shared" si="4"/>
        <v>48764.35</v>
      </c>
      <c r="P57" s="149">
        <v>181</v>
      </c>
      <c r="Q57" s="150" t="s">
        <v>937</v>
      </c>
      <c r="R57" s="151">
        <v>2961.13</v>
      </c>
      <c r="S57" s="152">
        <v>2961.13</v>
      </c>
      <c r="T57" s="153">
        <v>2961.13</v>
      </c>
      <c r="U57" s="154">
        <v>0</v>
      </c>
      <c r="V57" s="153">
        <v>0</v>
      </c>
      <c r="W57" s="153">
        <v>0</v>
      </c>
      <c r="X57" s="153">
        <v>0</v>
      </c>
      <c r="Z57" s="104">
        <f t="shared" si="5"/>
        <v>0</v>
      </c>
    </row>
    <row r="58" spans="2:26" x14ac:dyDescent="0.25">
      <c r="B58" s="149">
        <v>157</v>
      </c>
      <c r="C58" s="150" t="s">
        <v>925</v>
      </c>
      <c r="D58" s="151">
        <v>10425.26</v>
      </c>
      <c r="E58" s="152">
        <v>25688.080000000002</v>
      </c>
      <c r="F58" s="153">
        <v>10425.26</v>
      </c>
      <c r="G58" s="154">
        <v>0</v>
      </c>
      <c r="H58" s="153">
        <v>54400</v>
      </c>
      <c r="I58" s="153">
        <v>21760</v>
      </c>
      <c r="J58" s="153">
        <v>10425.26</v>
      </c>
      <c r="L58" s="104">
        <f t="shared" si="4"/>
        <v>10425.26</v>
      </c>
      <c r="P58" s="149">
        <v>183</v>
      </c>
      <c r="Q58" s="150" t="s">
        <v>938</v>
      </c>
      <c r="R58" s="154">
        <v>706.9</v>
      </c>
      <c r="S58" s="152">
        <v>706.9</v>
      </c>
      <c r="T58" s="153">
        <v>706.9</v>
      </c>
      <c r="U58" s="154">
        <v>0</v>
      </c>
      <c r="V58" s="153">
        <v>0</v>
      </c>
      <c r="W58" s="153">
        <v>0</v>
      </c>
      <c r="X58" s="153">
        <v>0</v>
      </c>
      <c r="Z58" s="104">
        <f t="shared" si="5"/>
        <v>0</v>
      </c>
    </row>
    <row r="59" spans="2:26" x14ac:dyDescent="0.25">
      <c r="B59" s="149">
        <v>161</v>
      </c>
      <c r="C59" s="150" t="s">
        <v>926</v>
      </c>
      <c r="D59" s="155">
        <v>313.77999999999997</v>
      </c>
      <c r="E59" s="152">
        <v>313.77999999999997</v>
      </c>
      <c r="F59" s="153">
        <v>313.77999999999997</v>
      </c>
      <c r="G59" s="154">
        <v>0</v>
      </c>
      <c r="H59" s="153">
        <v>0</v>
      </c>
      <c r="I59" s="153">
        <v>0</v>
      </c>
      <c r="J59" s="153">
        <v>0</v>
      </c>
      <c r="L59" s="104">
        <f t="shared" si="4"/>
        <v>0</v>
      </c>
      <c r="P59" s="149">
        <v>184</v>
      </c>
      <c r="Q59" s="150" t="s">
        <v>939</v>
      </c>
      <c r="R59" s="151">
        <v>1094.74</v>
      </c>
      <c r="S59" s="152">
        <v>1094.74</v>
      </c>
      <c r="T59" s="153">
        <v>1094.74</v>
      </c>
      <c r="U59" s="154">
        <v>0</v>
      </c>
      <c r="V59" s="153">
        <v>41250</v>
      </c>
      <c r="W59" s="153">
        <v>41250</v>
      </c>
      <c r="X59" s="153">
        <v>1094.74</v>
      </c>
      <c r="Z59" s="104">
        <f t="shared" si="5"/>
        <v>1094.74</v>
      </c>
    </row>
    <row r="60" spans="2:26" x14ac:dyDescent="0.25">
      <c r="B60" s="149">
        <v>162</v>
      </c>
      <c r="C60" s="150" t="s">
        <v>927</v>
      </c>
      <c r="D60" s="151">
        <v>6856.44</v>
      </c>
      <c r="E60" s="152">
        <v>6856.44</v>
      </c>
      <c r="F60" s="153">
        <v>6856.44</v>
      </c>
      <c r="G60" s="154">
        <v>0</v>
      </c>
      <c r="H60" s="153">
        <v>0</v>
      </c>
      <c r="I60" s="153">
        <v>0</v>
      </c>
      <c r="J60" s="153">
        <v>0</v>
      </c>
      <c r="L60" s="104">
        <f t="shared" si="4"/>
        <v>0</v>
      </c>
      <c r="P60" s="149">
        <v>185</v>
      </c>
      <c r="Q60" s="150" t="s">
        <v>940</v>
      </c>
      <c r="R60" s="151">
        <v>86350.13</v>
      </c>
      <c r="S60" s="152">
        <v>86350.13</v>
      </c>
      <c r="T60" s="153">
        <v>86350.13</v>
      </c>
      <c r="U60" s="154">
        <v>0</v>
      </c>
      <c r="V60" s="153">
        <v>128880</v>
      </c>
      <c r="W60" s="153">
        <v>110192.4</v>
      </c>
      <c r="X60" s="153">
        <v>86350.13</v>
      </c>
      <c r="Z60" s="104">
        <f t="shared" si="5"/>
        <v>86350.13</v>
      </c>
    </row>
    <row r="61" spans="2:26" x14ac:dyDescent="0.25">
      <c r="B61" s="149">
        <v>164</v>
      </c>
      <c r="C61" s="150" t="s">
        <v>928</v>
      </c>
      <c r="D61" s="151">
        <v>1367.69</v>
      </c>
      <c r="E61" s="152">
        <v>1367.69</v>
      </c>
      <c r="F61" s="153">
        <v>1367.69</v>
      </c>
      <c r="G61" s="154">
        <v>0</v>
      </c>
      <c r="H61" s="153">
        <v>1045250.05</v>
      </c>
      <c r="I61" s="153">
        <v>893688.79</v>
      </c>
      <c r="J61" s="153">
        <v>1367.69</v>
      </c>
      <c r="L61" s="104">
        <f t="shared" si="4"/>
        <v>1367.69</v>
      </c>
      <c r="P61" s="149">
        <v>187</v>
      </c>
      <c r="Q61" s="150" t="s">
        <v>941</v>
      </c>
      <c r="R61" s="151">
        <v>2253.91</v>
      </c>
      <c r="S61" s="152">
        <v>2253.91</v>
      </c>
      <c r="T61" s="153">
        <v>2253.91</v>
      </c>
      <c r="U61" s="154">
        <v>0</v>
      </c>
      <c r="V61" s="153">
        <v>85420</v>
      </c>
      <c r="W61" s="153">
        <v>74315.399999999994</v>
      </c>
      <c r="X61" s="153">
        <v>2253.91</v>
      </c>
      <c r="Z61" s="104">
        <f t="shared" si="5"/>
        <v>2253.91</v>
      </c>
    </row>
    <row r="62" spans="2:26" x14ac:dyDescent="0.25">
      <c r="B62" s="149">
        <v>166</v>
      </c>
      <c r="C62" s="150" t="s">
        <v>929</v>
      </c>
      <c r="D62" s="151">
        <v>1307.1099999999999</v>
      </c>
      <c r="E62" s="152">
        <v>1307.1099999999999</v>
      </c>
      <c r="F62" s="153">
        <v>1307.1099999999999</v>
      </c>
      <c r="G62" s="154">
        <v>0</v>
      </c>
      <c r="H62" s="153">
        <v>5788.38</v>
      </c>
      <c r="I62" s="153">
        <v>3937.91</v>
      </c>
      <c r="J62" s="153">
        <v>1307.1099999999999</v>
      </c>
      <c r="L62" s="104">
        <f t="shared" si="4"/>
        <v>1307.1099999999999</v>
      </c>
      <c r="P62" s="149">
        <v>188</v>
      </c>
      <c r="Q62" s="150" t="s">
        <v>942</v>
      </c>
      <c r="R62" s="151">
        <v>4257.95</v>
      </c>
      <c r="S62" s="152">
        <v>4257.95</v>
      </c>
      <c r="T62" s="153">
        <v>4257.95</v>
      </c>
      <c r="U62" s="154">
        <v>0</v>
      </c>
      <c r="V62" s="153">
        <v>0</v>
      </c>
      <c r="W62" s="153">
        <v>0</v>
      </c>
      <c r="X62" s="153">
        <v>0</v>
      </c>
      <c r="Z62" s="104">
        <f t="shared" si="5"/>
        <v>0</v>
      </c>
    </row>
    <row r="63" spans="2:26" x14ac:dyDescent="0.25">
      <c r="B63" s="149">
        <v>167</v>
      </c>
      <c r="C63" s="150" t="s">
        <v>930</v>
      </c>
      <c r="D63" s="151">
        <v>3107.85</v>
      </c>
      <c r="E63" s="152">
        <v>3107.85</v>
      </c>
      <c r="F63" s="153">
        <v>3107.85</v>
      </c>
      <c r="G63" s="154">
        <v>0</v>
      </c>
      <c r="H63" s="153">
        <v>0</v>
      </c>
      <c r="I63" s="153">
        <v>0</v>
      </c>
      <c r="J63" s="153">
        <v>0</v>
      </c>
      <c r="L63" s="104">
        <f t="shared" si="4"/>
        <v>0</v>
      </c>
      <c r="P63" s="149">
        <v>190</v>
      </c>
      <c r="Q63" s="150" t="s">
        <v>943</v>
      </c>
      <c r="R63" s="154">
        <v>1950</v>
      </c>
      <c r="S63" s="152">
        <v>1950</v>
      </c>
      <c r="T63" s="153">
        <v>1950</v>
      </c>
      <c r="U63" s="154">
        <v>0</v>
      </c>
      <c r="V63" s="153">
        <v>0</v>
      </c>
      <c r="W63" s="153">
        <v>0</v>
      </c>
      <c r="X63" s="153">
        <v>0</v>
      </c>
      <c r="Z63" s="104">
        <f t="shared" si="5"/>
        <v>0</v>
      </c>
    </row>
    <row r="64" spans="2:26" x14ac:dyDescent="0.25">
      <c r="B64" s="149">
        <v>171</v>
      </c>
      <c r="C64" s="150" t="s">
        <v>931</v>
      </c>
      <c r="D64" s="154">
        <v>462634.7</v>
      </c>
      <c r="E64" s="152">
        <v>462634.7</v>
      </c>
      <c r="F64" s="153">
        <v>462634.7</v>
      </c>
      <c r="G64" s="154">
        <v>0</v>
      </c>
      <c r="H64" s="153">
        <v>363450</v>
      </c>
      <c r="I64" s="153">
        <v>323470.5</v>
      </c>
      <c r="J64" s="153">
        <v>323470.5</v>
      </c>
      <c r="L64" s="104">
        <f t="shared" si="4"/>
        <v>363450</v>
      </c>
      <c r="P64" s="149">
        <v>191</v>
      </c>
      <c r="Q64" s="150" t="s">
        <v>944</v>
      </c>
      <c r="R64" s="151">
        <v>12849.09</v>
      </c>
      <c r="S64" s="152">
        <v>12849.09</v>
      </c>
      <c r="T64" s="153">
        <v>12849.09</v>
      </c>
      <c r="U64" s="154">
        <v>0</v>
      </c>
      <c r="V64" s="153">
        <v>0</v>
      </c>
      <c r="W64" s="153">
        <v>0</v>
      </c>
      <c r="X64" s="153">
        <v>0</v>
      </c>
      <c r="Z64" s="104">
        <f t="shared" si="5"/>
        <v>0</v>
      </c>
    </row>
    <row r="65" spans="1:27" x14ac:dyDescent="0.25">
      <c r="B65" s="149">
        <v>173</v>
      </c>
      <c r="C65" s="150" t="s">
        <v>932</v>
      </c>
      <c r="D65" s="151">
        <v>3523.52</v>
      </c>
      <c r="E65" s="152">
        <v>3523.52</v>
      </c>
      <c r="F65" s="153">
        <v>3523.52</v>
      </c>
      <c r="G65" s="154">
        <v>0</v>
      </c>
      <c r="H65" s="153">
        <v>32060</v>
      </c>
      <c r="I65" s="153">
        <v>28052.5</v>
      </c>
      <c r="J65" s="153">
        <v>3523.52</v>
      </c>
      <c r="L65" s="104">
        <f t="shared" si="4"/>
        <v>3523.52</v>
      </c>
      <c r="P65" s="149">
        <v>193</v>
      </c>
      <c r="Q65" s="150" t="s">
        <v>945</v>
      </c>
      <c r="R65" s="154">
        <v>1950</v>
      </c>
      <c r="S65" s="152">
        <v>1950</v>
      </c>
      <c r="T65" s="153">
        <v>1950</v>
      </c>
      <c r="U65" s="154">
        <v>0</v>
      </c>
      <c r="V65" s="153">
        <v>0</v>
      </c>
      <c r="W65" s="153">
        <v>0</v>
      </c>
      <c r="X65" s="153">
        <v>0</v>
      </c>
      <c r="Z65" s="104">
        <f t="shared" si="5"/>
        <v>0</v>
      </c>
    </row>
    <row r="66" spans="1:27" x14ac:dyDescent="0.25">
      <c r="B66" s="149">
        <v>174</v>
      </c>
      <c r="C66" s="150" t="s">
        <v>933</v>
      </c>
      <c r="D66" s="154">
        <v>2650</v>
      </c>
      <c r="E66" s="152">
        <v>2650</v>
      </c>
      <c r="F66" s="153">
        <v>2650</v>
      </c>
      <c r="G66" s="154">
        <v>0</v>
      </c>
      <c r="H66" s="153">
        <v>3702.4</v>
      </c>
      <c r="I66" s="153">
        <v>1480.96</v>
      </c>
      <c r="J66" s="153">
        <v>1480.96</v>
      </c>
      <c r="L66" s="104">
        <f t="shared" si="4"/>
        <v>2650</v>
      </c>
      <c r="P66" s="149">
        <v>194</v>
      </c>
      <c r="Q66" s="150" t="s">
        <v>946</v>
      </c>
      <c r="R66" s="151">
        <v>1190.58</v>
      </c>
      <c r="S66" s="152">
        <v>1190.58</v>
      </c>
      <c r="T66" s="153">
        <v>1190.58</v>
      </c>
      <c r="U66" s="154">
        <v>0</v>
      </c>
      <c r="V66" s="153">
        <v>33330</v>
      </c>
      <c r="W66" s="153">
        <v>25834.799999999999</v>
      </c>
      <c r="X66" s="153">
        <v>1190.58</v>
      </c>
      <c r="Z66" s="104">
        <f t="shared" si="5"/>
        <v>1190.58</v>
      </c>
    </row>
    <row r="67" spans="1:27" x14ac:dyDescent="0.25">
      <c r="B67" s="149">
        <v>175</v>
      </c>
      <c r="C67" s="150" t="s">
        <v>934</v>
      </c>
      <c r="D67" s="151">
        <v>1994.99</v>
      </c>
      <c r="E67" s="152">
        <v>1994.99</v>
      </c>
      <c r="F67" s="153">
        <v>1994.99</v>
      </c>
      <c r="G67" s="154">
        <v>0</v>
      </c>
      <c r="H67" s="153">
        <v>0</v>
      </c>
      <c r="I67" s="153">
        <v>0</v>
      </c>
      <c r="J67" s="153">
        <v>0</v>
      </c>
      <c r="L67" s="104">
        <f t="shared" si="4"/>
        <v>0</v>
      </c>
      <c r="P67" s="149">
        <v>199</v>
      </c>
      <c r="Q67" s="150" t="s">
        <v>947</v>
      </c>
      <c r="R67" s="154">
        <v>5484632.9000000004</v>
      </c>
      <c r="S67" s="152">
        <v>5311700.4000000004</v>
      </c>
      <c r="T67" s="153">
        <v>5311700.4000000004</v>
      </c>
      <c r="U67" s="154">
        <v>172932.5</v>
      </c>
      <c r="V67" s="153">
        <v>3370600</v>
      </c>
      <c r="W67" s="153">
        <v>2785473</v>
      </c>
      <c r="X67" s="153">
        <v>2785473</v>
      </c>
      <c r="Z67" s="104">
        <f t="shared" si="5"/>
        <v>3370600</v>
      </c>
    </row>
    <row r="68" spans="1:27" x14ac:dyDescent="0.25">
      <c r="B68" s="149">
        <v>176</v>
      </c>
      <c r="C68" s="150" t="s">
        <v>935</v>
      </c>
      <c r="D68" s="154">
        <v>1300</v>
      </c>
      <c r="E68" s="152">
        <v>1300</v>
      </c>
      <c r="F68" s="153">
        <v>1300</v>
      </c>
      <c r="G68" s="154">
        <v>0</v>
      </c>
      <c r="H68" s="153">
        <v>0</v>
      </c>
      <c r="I68" s="153">
        <v>0</v>
      </c>
      <c r="J68" s="153">
        <v>0</v>
      </c>
      <c r="L68" s="104">
        <f t="shared" si="4"/>
        <v>0</v>
      </c>
      <c r="P68" s="149">
        <v>200</v>
      </c>
      <c r="Q68" s="150" t="s">
        <v>948</v>
      </c>
      <c r="R68" s="151">
        <v>6758696.9500000002</v>
      </c>
      <c r="S68" s="152">
        <v>6456134.1500000004</v>
      </c>
      <c r="T68" s="153">
        <v>6456134.1500000004</v>
      </c>
      <c r="U68" s="154">
        <v>302562.8</v>
      </c>
      <c r="V68" s="153">
        <v>15.61</v>
      </c>
      <c r="W68" s="153">
        <v>13.19</v>
      </c>
      <c r="X68" s="153">
        <v>13.19</v>
      </c>
      <c r="Z68" s="104">
        <f t="shared" si="5"/>
        <v>15.61</v>
      </c>
    </row>
    <row r="69" spans="1:27" s="164" customFormat="1" x14ac:dyDescent="0.25">
      <c r="A69"/>
      <c r="B69" s="149">
        <v>177</v>
      </c>
      <c r="C69" s="150" t="s">
        <v>936</v>
      </c>
      <c r="D69" s="151">
        <v>1489.72</v>
      </c>
      <c r="E69" s="152">
        <v>1489.72</v>
      </c>
      <c r="F69" s="153">
        <v>1489.72</v>
      </c>
      <c r="G69" s="154">
        <v>0</v>
      </c>
      <c r="H69" s="153">
        <v>0</v>
      </c>
      <c r="I69" s="153">
        <v>0</v>
      </c>
      <c r="J69" s="153">
        <v>0</v>
      </c>
      <c r="K69"/>
      <c r="L69" s="104">
        <f t="shared" si="4"/>
        <v>0</v>
      </c>
      <c r="M69"/>
      <c r="P69" s="149">
        <v>205</v>
      </c>
      <c r="Q69" s="150" t="s">
        <v>949</v>
      </c>
      <c r="R69" s="151">
        <v>1820.89</v>
      </c>
      <c r="S69" s="152">
        <v>1820.89</v>
      </c>
      <c r="T69" s="153">
        <v>1820.89</v>
      </c>
      <c r="U69" s="154">
        <v>0</v>
      </c>
      <c r="V69" s="153">
        <v>187209.32</v>
      </c>
      <c r="W69" s="153">
        <v>162985.67000000001</v>
      </c>
      <c r="X69" s="153">
        <v>1820.89</v>
      </c>
      <c r="Y69"/>
      <c r="Z69" s="104">
        <f t="shared" si="5"/>
        <v>1820.89</v>
      </c>
      <c r="AA69"/>
    </row>
    <row r="70" spans="1:27" x14ac:dyDescent="0.25">
      <c r="B70" s="149">
        <v>181</v>
      </c>
      <c r="C70" s="150" t="s">
        <v>937</v>
      </c>
      <c r="D70" s="151">
        <v>2961.13</v>
      </c>
      <c r="E70" s="152">
        <v>2961.13</v>
      </c>
      <c r="F70" s="153">
        <v>2961.13</v>
      </c>
      <c r="G70" s="154">
        <v>0</v>
      </c>
      <c r="H70" s="153">
        <v>0</v>
      </c>
      <c r="I70" s="153">
        <v>0</v>
      </c>
      <c r="J70" s="153">
        <v>0</v>
      </c>
      <c r="L70" s="104">
        <f t="shared" si="4"/>
        <v>0</v>
      </c>
      <c r="P70" s="149">
        <v>206</v>
      </c>
      <c r="Q70" s="150" t="s">
        <v>950</v>
      </c>
      <c r="R70" s="151">
        <v>1803.68</v>
      </c>
      <c r="S70" s="152">
        <v>1803.68</v>
      </c>
      <c r="T70" s="153">
        <v>1803.68</v>
      </c>
      <c r="U70" s="154">
        <v>0</v>
      </c>
      <c r="V70" s="153">
        <v>147121.4</v>
      </c>
      <c r="W70" s="153">
        <v>120175.14</v>
      </c>
      <c r="X70" s="153">
        <v>1803.68</v>
      </c>
      <c r="Z70" s="104">
        <f t="shared" si="5"/>
        <v>1803.68</v>
      </c>
    </row>
    <row r="71" spans="1:27" x14ac:dyDescent="0.25">
      <c r="B71" s="149">
        <v>183</v>
      </c>
      <c r="C71" s="150" t="s">
        <v>938</v>
      </c>
      <c r="D71" s="154">
        <v>706.9</v>
      </c>
      <c r="E71" s="152">
        <v>706.9</v>
      </c>
      <c r="F71" s="153">
        <v>706.9</v>
      </c>
      <c r="G71" s="154">
        <v>0</v>
      </c>
      <c r="H71" s="153">
        <v>0</v>
      </c>
      <c r="I71" s="153">
        <v>0</v>
      </c>
      <c r="J71" s="153">
        <v>0</v>
      </c>
      <c r="L71" s="104">
        <f t="shared" si="4"/>
        <v>0</v>
      </c>
      <c r="P71" s="149">
        <v>210</v>
      </c>
      <c r="Q71" s="150" t="s">
        <v>951</v>
      </c>
      <c r="R71" s="155">
        <v>499.11</v>
      </c>
      <c r="S71" s="152">
        <v>499.11</v>
      </c>
      <c r="T71" s="153">
        <v>499.11</v>
      </c>
      <c r="U71" s="154">
        <v>0</v>
      </c>
      <c r="V71" s="153">
        <v>0</v>
      </c>
      <c r="W71" s="153">
        <v>0</v>
      </c>
      <c r="X71" s="153">
        <v>0</v>
      </c>
      <c r="Z71" s="104">
        <f t="shared" si="5"/>
        <v>0</v>
      </c>
    </row>
    <row r="72" spans="1:27" s="164" customFormat="1" x14ac:dyDescent="0.25">
      <c r="A72"/>
      <c r="B72" s="149">
        <v>184</v>
      </c>
      <c r="C72" s="150" t="s">
        <v>939</v>
      </c>
      <c r="D72" s="151">
        <v>1094.74</v>
      </c>
      <c r="E72" s="152">
        <v>1094.74</v>
      </c>
      <c r="F72" s="153">
        <v>1094.74</v>
      </c>
      <c r="G72" s="154">
        <v>0</v>
      </c>
      <c r="H72" s="153">
        <v>41250</v>
      </c>
      <c r="I72" s="153">
        <v>41250</v>
      </c>
      <c r="J72" s="153">
        <v>1094.74</v>
      </c>
      <c r="K72"/>
      <c r="L72" s="104">
        <f t="shared" si="4"/>
        <v>1094.74</v>
      </c>
      <c r="M72"/>
      <c r="P72" s="149">
        <v>211</v>
      </c>
      <c r="Q72" s="150" t="s">
        <v>952</v>
      </c>
      <c r="R72" s="151">
        <v>10193.620000000001</v>
      </c>
      <c r="S72" s="152">
        <v>10193.620000000001</v>
      </c>
      <c r="T72" s="153">
        <v>10193.620000000001</v>
      </c>
      <c r="U72" s="154">
        <v>0</v>
      </c>
      <c r="V72" s="153">
        <v>0</v>
      </c>
      <c r="W72" s="153">
        <v>0</v>
      </c>
      <c r="X72" s="153">
        <v>0</v>
      </c>
      <c r="Y72"/>
      <c r="Z72" s="104">
        <f t="shared" si="5"/>
        <v>0</v>
      </c>
      <c r="AA72"/>
    </row>
    <row r="73" spans="1:27" x14ac:dyDescent="0.25">
      <c r="B73" s="149">
        <v>185</v>
      </c>
      <c r="C73" s="150" t="s">
        <v>940</v>
      </c>
      <c r="D73" s="151">
        <v>86350.13</v>
      </c>
      <c r="E73" s="152">
        <v>86350.13</v>
      </c>
      <c r="F73" s="153">
        <v>86350.13</v>
      </c>
      <c r="G73" s="154">
        <v>0</v>
      </c>
      <c r="H73" s="153">
        <v>128880</v>
      </c>
      <c r="I73" s="153">
        <v>110192.4</v>
      </c>
      <c r="J73" s="153">
        <v>86350.13</v>
      </c>
      <c r="L73" s="104">
        <f t="shared" si="4"/>
        <v>86350.13</v>
      </c>
      <c r="P73" s="149">
        <v>212</v>
      </c>
      <c r="Q73" s="150" t="s">
        <v>953</v>
      </c>
      <c r="R73" s="154">
        <v>350</v>
      </c>
      <c r="S73" s="152">
        <v>350</v>
      </c>
      <c r="T73" s="153">
        <v>350</v>
      </c>
      <c r="U73" s="154">
        <v>0</v>
      </c>
      <c r="V73" s="153">
        <v>0</v>
      </c>
      <c r="W73" s="153">
        <v>0</v>
      </c>
      <c r="X73" s="153">
        <v>0</v>
      </c>
      <c r="Z73" s="104">
        <f t="shared" si="5"/>
        <v>0</v>
      </c>
    </row>
    <row r="74" spans="1:27" x14ac:dyDescent="0.25">
      <c r="B74" s="149">
        <v>187</v>
      </c>
      <c r="C74" s="150" t="s">
        <v>941</v>
      </c>
      <c r="D74" s="151">
        <v>2253.91</v>
      </c>
      <c r="E74" s="152">
        <v>2253.91</v>
      </c>
      <c r="F74" s="153">
        <v>2253.91</v>
      </c>
      <c r="G74" s="154">
        <v>0</v>
      </c>
      <c r="H74" s="153">
        <v>85420</v>
      </c>
      <c r="I74" s="153">
        <v>74315.399999999994</v>
      </c>
      <c r="J74" s="153">
        <v>2253.91</v>
      </c>
      <c r="L74" s="104">
        <f t="shared" si="4"/>
        <v>2253.91</v>
      </c>
      <c r="P74" s="149">
        <v>214</v>
      </c>
      <c r="Q74" s="150" t="s">
        <v>954</v>
      </c>
      <c r="R74" s="151">
        <v>30486.560000000001</v>
      </c>
      <c r="S74" s="152">
        <v>30448.31</v>
      </c>
      <c r="T74" s="153">
        <v>30448.31</v>
      </c>
      <c r="U74" s="155">
        <v>38.25</v>
      </c>
      <c r="V74" s="153">
        <v>142464.9</v>
      </c>
      <c r="W74" s="153">
        <v>121069.84</v>
      </c>
      <c r="X74" s="153">
        <v>30486.560000000001</v>
      </c>
      <c r="Z74" s="104">
        <f t="shared" si="5"/>
        <v>30448.31</v>
      </c>
    </row>
    <row r="75" spans="1:27" x14ac:dyDescent="0.25">
      <c r="B75" s="149">
        <v>188</v>
      </c>
      <c r="C75" s="150" t="s">
        <v>942</v>
      </c>
      <c r="D75" s="151">
        <v>4257.95</v>
      </c>
      <c r="E75" s="152">
        <v>4257.95</v>
      </c>
      <c r="F75" s="153">
        <v>4257.95</v>
      </c>
      <c r="G75" s="154">
        <v>0</v>
      </c>
      <c r="H75" s="153">
        <v>0</v>
      </c>
      <c r="I75" s="153">
        <v>0</v>
      </c>
      <c r="J75" s="153">
        <v>0</v>
      </c>
      <c r="L75" s="104">
        <f t="shared" si="4"/>
        <v>0</v>
      </c>
      <c r="P75" s="149">
        <v>217</v>
      </c>
      <c r="Q75" s="150" t="s">
        <v>955</v>
      </c>
      <c r="R75" s="151">
        <v>2546.39</v>
      </c>
      <c r="S75" s="152">
        <v>2546.39</v>
      </c>
      <c r="T75" s="153">
        <v>2546.39</v>
      </c>
      <c r="U75" s="154">
        <v>0</v>
      </c>
      <c r="V75" s="153">
        <v>0</v>
      </c>
      <c r="W75" s="153">
        <v>0</v>
      </c>
      <c r="X75" s="153">
        <v>0</v>
      </c>
      <c r="Z75" s="104">
        <f t="shared" si="5"/>
        <v>0</v>
      </c>
    </row>
    <row r="76" spans="1:27" x14ac:dyDescent="0.25">
      <c r="B76" s="149">
        <v>190</v>
      </c>
      <c r="C76" s="150" t="s">
        <v>943</v>
      </c>
      <c r="D76" s="154">
        <v>1950</v>
      </c>
      <c r="E76" s="152">
        <v>1950</v>
      </c>
      <c r="F76" s="153">
        <v>1950</v>
      </c>
      <c r="G76" s="154">
        <v>0</v>
      </c>
      <c r="H76" s="153">
        <v>0</v>
      </c>
      <c r="I76" s="153">
        <v>0</v>
      </c>
      <c r="J76" s="153">
        <v>0</v>
      </c>
      <c r="L76" s="104">
        <f t="shared" si="4"/>
        <v>0</v>
      </c>
      <c r="P76" s="149">
        <v>220</v>
      </c>
      <c r="Q76" s="150" t="s">
        <v>956</v>
      </c>
      <c r="R76" s="151">
        <v>8252.43</v>
      </c>
      <c r="S76" s="152">
        <v>8252.43</v>
      </c>
      <c r="T76" s="153">
        <v>8252.43</v>
      </c>
      <c r="U76" s="154">
        <v>0</v>
      </c>
      <c r="V76" s="153">
        <v>0</v>
      </c>
      <c r="W76" s="153">
        <v>0</v>
      </c>
      <c r="X76" s="153">
        <v>0</v>
      </c>
      <c r="Z76" s="104">
        <f t="shared" si="5"/>
        <v>0</v>
      </c>
    </row>
    <row r="77" spans="1:27" x14ac:dyDescent="0.25">
      <c r="B77" s="149">
        <v>193</v>
      </c>
      <c r="C77" s="150" t="s">
        <v>945</v>
      </c>
      <c r="D77" s="154">
        <v>1950</v>
      </c>
      <c r="E77" s="152">
        <v>1950</v>
      </c>
      <c r="F77" s="153">
        <v>1950</v>
      </c>
      <c r="G77" s="154">
        <v>0</v>
      </c>
      <c r="H77" s="153">
        <v>0</v>
      </c>
      <c r="I77" s="153">
        <v>0</v>
      </c>
      <c r="J77" s="153">
        <v>0</v>
      </c>
      <c r="L77" s="104">
        <f t="shared" si="4"/>
        <v>0</v>
      </c>
      <c r="P77" s="149">
        <v>222</v>
      </c>
      <c r="Q77" s="150" t="s">
        <v>957</v>
      </c>
      <c r="R77" s="154">
        <v>1150</v>
      </c>
      <c r="S77" s="152">
        <v>1150</v>
      </c>
      <c r="T77" s="153">
        <v>1150</v>
      </c>
      <c r="U77" s="154">
        <v>0</v>
      </c>
      <c r="V77" s="153">
        <v>0</v>
      </c>
      <c r="W77" s="153">
        <v>0</v>
      </c>
      <c r="X77" s="153">
        <v>0</v>
      </c>
      <c r="Z77" s="104">
        <f t="shared" si="5"/>
        <v>0</v>
      </c>
    </row>
    <row r="78" spans="1:27" x14ac:dyDescent="0.25">
      <c r="B78" s="149">
        <v>194</v>
      </c>
      <c r="C78" s="150" t="s">
        <v>946</v>
      </c>
      <c r="D78" s="151">
        <v>1190.58</v>
      </c>
      <c r="E78" s="152">
        <v>1190.58</v>
      </c>
      <c r="F78" s="153">
        <v>1190.58</v>
      </c>
      <c r="G78" s="154">
        <v>0</v>
      </c>
      <c r="H78" s="153">
        <v>33330</v>
      </c>
      <c r="I78" s="153">
        <v>25834.799999999999</v>
      </c>
      <c r="J78" s="153">
        <v>1190.58</v>
      </c>
      <c r="L78" s="104">
        <f t="shared" si="4"/>
        <v>1190.58</v>
      </c>
      <c r="P78" s="149">
        <v>223</v>
      </c>
      <c r="Q78" s="150" t="s">
        <v>958</v>
      </c>
      <c r="R78" s="155">
        <v>349.09</v>
      </c>
      <c r="S78" s="152">
        <v>349.09</v>
      </c>
      <c r="T78" s="153">
        <v>349.09</v>
      </c>
      <c r="U78" s="154">
        <v>0</v>
      </c>
      <c r="V78" s="153">
        <v>0</v>
      </c>
      <c r="W78" s="153">
        <v>0</v>
      </c>
      <c r="X78" s="153">
        <v>0</v>
      </c>
      <c r="Z78" s="104">
        <f t="shared" si="5"/>
        <v>0</v>
      </c>
    </row>
    <row r="79" spans="1:27" x14ac:dyDescent="0.25">
      <c r="B79" s="149">
        <v>200</v>
      </c>
      <c r="C79" s="150" t="s">
        <v>948</v>
      </c>
      <c r="D79" s="151">
        <v>6758696.9500000002</v>
      </c>
      <c r="E79" s="152">
        <v>6456134.1500000004</v>
      </c>
      <c r="F79" s="153">
        <v>6456134.1500000004</v>
      </c>
      <c r="G79" s="154">
        <v>302562.8</v>
      </c>
      <c r="H79" s="153">
        <v>15.61</v>
      </c>
      <c r="I79" s="153">
        <v>13.19</v>
      </c>
      <c r="J79" s="153">
        <v>13.19</v>
      </c>
      <c r="L79" s="104">
        <f t="shared" si="4"/>
        <v>15.61</v>
      </c>
      <c r="P79" s="149">
        <v>228</v>
      </c>
      <c r="Q79" s="150" t="s">
        <v>959</v>
      </c>
      <c r="R79" s="154">
        <v>1950</v>
      </c>
      <c r="S79" s="152">
        <v>1950</v>
      </c>
      <c r="T79" s="153">
        <v>1950</v>
      </c>
      <c r="U79" s="154">
        <v>0</v>
      </c>
      <c r="V79" s="153">
        <v>0</v>
      </c>
      <c r="W79" s="153">
        <v>0</v>
      </c>
      <c r="X79" s="153">
        <v>0</v>
      </c>
      <c r="Z79" s="104">
        <f t="shared" si="5"/>
        <v>0</v>
      </c>
    </row>
    <row r="80" spans="1:27" x14ac:dyDescent="0.25">
      <c r="B80" s="149">
        <v>205</v>
      </c>
      <c r="C80" s="150" t="s">
        <v>949</v>
      </c>
      <c r="D80" s="151">
        <v>1820.89</v>
      </c>
      <c r="E80" s="152">
        <v>1820.89</v>
      </c>
      <c r="F80" s="153">
        <v>1820.89</v>
      </c>
      <c r="G80" s="154">
        <v>0</v>
      </c>
      <c r="H80" s="153">
        <v>187209.32</v>
      </c>
      <c r="I80" s="153">
        <v>162985.67000000001</v>
      </c>
      <c r="J80" s="153">
        <v>1820.89</v>
      </c>
      <c r="L80" s="104">
        <f t="shared" si="4"/>
        <v>1820.89</v>
      </c>
      <c r="P80" s="149">
        <v>231</v>
      </c>
      <c r="Q80" s="150" t="s">
        <v>960</v>
      </c>
      <c r="R80" s="151">
        <v>84763.97</v>
      </c>
      <c r="S80" s="152">
        <v>83072.679999999993</v>
      </c>
      <c r="T80" s="153">
        <v>83072.679999999993</v>
      </c>
      <c r="U80" s="151">
        <v>1691.29</v>
      </c>
      <c r="V80" s="153">
        <v>161951.79999999999</v>
      </c>
      <c r="W80" s="153">
        <v>140024.88</v>
      </c>
      <c r="X80" s="153">
        <v>84763.97</v>
      </c>
      <c r="Z80" s="104">
        <f t="shared" si="5"/>
        <v>83072.679999999993</v>
      </c>
    </row>
    <row r="81" spans="2:26" x14ac:dyDescent="0.25">
      <c r="B81" s="149">
        <v>206</v>
      </c>
      <c r="C81" s="150" t="s">
        <v>950</v>
      </c>
      <c r="D81" s="151">
        <v>1803.68</v>
      </c>
      <c r="E81" s="152">
        <v>1803.68</v>
      </c>
      <c r="F81" s="153">
        <v>1803.68</v>
      </c>
      <c r="G81" s="154">
        <v>0</v>
      </c>
      <c r="H81" s="153">
        <v>147121.4</v>
      </c>
      <c r="I81" s="153">
        <v>120175.14</v>
      </c>
      <c r="J81" s="153">
        <v>1803.68</v>
      </c>
      <c r="L81" s="104">
        <f t="shared" si="4"/>
        <v>1803.68</v>
      </c>
      <c r="P81" s="149">
        <v>232</v>
      </c>
      <c r="Q81" s="150" t="s">
        <v>961</v>
      </c>
      <c r="R81" s="155">
        <v>111.33</v>
      </c>
      <c r="S81" s="152">
        <v>111.33</v>
      </c>
      <c r="T81" s="153">
        <v>111.33</v>
      </c>
      <c r="U81" s="154">
        <v>0</v>
      </c>
      <c r="V81" s="153">
        <v>0</v>
      </c>
      <c r="W81" s="153">
        <v>0</v>
      </c>
      <c r="X81" s="153">
        <v>0</v>
      </c>
      <c r="Z81" s="104">
        <f t="shared" si="5"/>
        <v>0</v>
      </c>
    </row>
    <row r="82" spans="2:26" x14ac:dyDescent="0.25">
      <c r="B82" s="149">
        <v>210</v>
      </c>
      <c r="C82" s="150" t="s">
        <v>951</v>
      </c>
      <c r="D82" s="155">
        <v>499.11</v>
      </c>
      <c r="E82" s="152">
        <v>499.11</v>
      </c>
      <c r="F82" s="153">
        <v>499.11</v>
      </c>
      <c r="G82" s="154">
        <v>0</v>
      </c>
      <c r="H82" s="153">
        <v>0</v>
      </c>
      <c r="I82" s="153">
        <v>0</v>
      </c>
      <c r="J82" s="153">
        <v>0</v>
      </c>
      <c r="L82" s="104">
        <f t="shared" si="4"/>
        <v>0</v>
      </c>
      <c r="P82" s="149">
        <v>233</v>
      </c>
      <c r="Q82" s="150" t="s">
        <v>962</v>
      </c>
      <c r="R82" s="151">
        <v>2301.37</v>
      </c>
      <c r="S82" s="152">
        <v>-33514.559999999998</v>
      </c>
      <c r="T82" s="153">
        <v>0</v>
      </c>
      <c r="U82" s="151">
        <v>2301.37</v>
      </c>
      <c r="V82" s="153">
        <v>30142.799999999999</v>
      </c>
      <c r="W82" s="153">
        <v>25454.2</v>
      </c>
      <c r="X82" s="153">
        <v>2301.37</v>
      </c>
      <c r="Z82" s="104">
        <f t="shared" si="5"/>
        <v>0</v>
      </c>
    </row>
    <row r="83" spans="2:26" x14ac:dyDescent="0.25">
      <c r="B83" s="149">
        <v>211</v>
      </c>
      <c r="C83" s="150" t="s">
        <v>952</v>
      </c>
      <c r="D83" s="151">
        <v>10193.620000000001</v>
      </c>
      <c r="E83" s="152">
        <v>10193.620000000001</v>
      </c>
      <c r="F83" s="153">
        <v>10193.620000000001</v>
      </c>
      <c r="G83" s="154">
        <v>0</v>
      </c>
      <c r="H83" s="153">
        <v>0</v>
      </c>
      <c r="I83" s="153">
        <v>0</v>
      </c>
      <c r="J83" s="153">
        <v>0</v>
      </c>
      <c r="L83" s="104">
        <f t="shared" si="4"/>
        <v>0</v>
      </c>
      <c r="P83" s="149">
        <v>234</v>
      </c>
      <c r="Q83" s="150" t="s">
        <v>963</v>
      </c>
      <c r="R83" s="151">
        <v>2039.65</v>
      </c>
      <c r="S83" s="152">
        <v>2039.65</v>
      </c>
      <c r="T83" s="153">
        <v>2039.65</v>
      </c>
      <c r="U83" s="154">
        <v>0</v>
      </c>
      <c r="V83" s="153">
        <v>236048</v>
      </c>
      <c r="W83" s="153">
        <v>203151.28</v>
      </c>
      <c r="X83" s="153">
        <v>2039.65</v>
      </c>
      <c r="Z83" s="104">
        <f t="shared" si="5"/>
        <v>2039.65</v>
      </c>
    </row>
    <row r="84" spans="2:26" x14ac:dyDescent="0.25">
      <c r="B84" s="149">
        <v>212</v>
      </c>
      <c r="C84" s="150" t="s">
        <v>953</v>
      </c>
      <c r="D84" s="154">
        <v>350</v>
      </c>
      <c r="E84" s="152">
        <v>350</v>
      </c>
      <c r="F84" s="153">
        <v>350</v>
      </c>
      <c r="G84" s="154">
        <v>0</v>
      </c>
      <c r="H84" s="153">
        <v>0</v>
      </c>
      <c r="I84" s="153">
        <v>0</v>
      </c>
      <c r="J84" s="153">
        <v>0</v>
      </c>
      <c r="L84" s="104">
        <f t="shared" si="4"/>
        <v>0</v>
      </c>
      <c r="P84" s="149">
        <v>235</v>
      </c>
      <c r="Q84" s="150" t="s">
        <v>964</v>
      </c>
      <c r="R84" s="154">
        <v>1104</v>
      </c>
      <c r="S84" s="152">
        <v>1104</v>
      </c>
      <c r="T84" s="153">
        <v>1104</v>
      </c>
      <c r="U84" s="154">
        <v>0</v>
      </c>
      <c r="V84" s="153">
        <v>25056</v>
      </c>
      <c r="W84" s="153">
        <v>10022.4</v>
      </c>
      <c r="X84" s="153">
        <v>1104</v>
      </c>
      <c r="Z84" s="104">
        <f t="shared" si="5"/>
        <v>1104</v>
      </c>
    </row>
    <row r="85" spans="2:26" x14ac:dyDescent="0.25">
      <c r="B85" s="149">
        <v>214</v>
      </c>
      <c r="C85" s="150" t="s">
        <v>954</v>
      </c>
      <c r="D85" s="151">
        <v>30486.560000000001</v>
      </c>
      <c r="E85" s="152">
        <v>30448.31</v>
      </c>
      <c r="F85" s="153">
        <v>30448.31</v>
      </c>
      <c r="G85" s="155">
        <v>38.25</v>
      </c>
      <c r="H85" s="153">
        <v>142464.9</v>
      </c>
      <c r="I85" s="153">
        <v>121069.84</v>
      </c>
      <c r="J85" s="153">
        <v>30486.560000000001</v>
      </c>
      <c r="L85" s="104">
        <f t="shared" si="4"/>
        <v>30448.31</v>
      </c>
      <c r="P85" s="149">
        <v>237</v>
      </c>
      <c r="Q85" s="150" t="s">
        <v>965</v>
      </c>
      <c r="R85" s="151">
        <v>1787.03</v>
      </c>
      <c r="S85" s="152">
        <v>1787.03</v>
      </c>
      <c r="T85" s="153">
        <v>1787.03</v>
      </c>
      <c r="U85" s="154">
        <v>0</v>
      </c>
      <c r="V85" s="153">
        <v>112510</v>
      </c>
      <c r="W85" s="153">
        <v>97405.95</v>
      </c>
      <c r="X85" s="153">
        <v>1787.03</v>
      </c>
      <c r="Z85" s="104">
        <f t="shared" si="5"/>
        <v>1787.03</v>
      </c>
    </row>
    <row r="86" spans="2:26" x14ac:dyDescent="0.25">
      <c r="B86" s="149">
        <v>217</v>
      </c>
      <c r="C86" s="150" t="s">
        <v>955</v>
      </c>
      <c r="D86" s="151">
        <v>2546.39</v>
      </c>
      <c r="E86" s="152">
        <v>2546.39</v>
      </c>
      <c r="F86" s="153">
        <v>2546.39</v>
      </c>
      <c r="G86" s="154">
        <v>0</v>
      </c>
      <c r="H86" s="153">
        <v>0</v>
      </c>
      <c r="I86" s="153">
        <v>0</v>
      </c>
      <c r="J86" s="153">
        <v>0</v>
      </c>
      <c r="L86" s="104">
        <f t="shared" si="4"/>
        <v>0</v>
      </c>
      <c r="P86" s="149">
        <v>239</v>
      </c>
      <c r="Q86" s="150" t="s">
        <v>966</v>
      </c>
      <c r="R86" s="154">
        <v>1350</v>
      </c>
      <c r="S86" s="152">
        <v>1350</v>
      </c>
      <c r="T86" s="153">
        <v>1350</v>
      </c>
      <c r="U86" s="154">
        <v>0</v>
      </c>
      <c r="V86" s="153">
        <v>0</v>
      </c>
      <c r="W86" s="153">
        <v>0</v>
      </c>
      <c r="X86" s="153">
        <v>0</v>
      </c>
      <c r="Z86" s="104">
        <f t="shared" si="5"/>
        <v>0</v>
      </c>
    </row>
    <row r="87" spans="2:26" x14ac:dyDescent="0.25">
      <c r="B87" s="149">
        <v>220</v>
      </c>
      <c r="C87" s="150" t="s">
        <v>956</v>
      </c>
      <c r="D87" s="151">
        <v>8252.43</v>
      </c>
      <c r="E87" s="152">
        <v>8252.43</v>
      </c>
      <c r="F87" s="153">
        <v>8252.43</v>
      </c>
      <c r="G87" s="154">
        <v>0</v>
      </c>
      <c r="H87" s="153">
        <v>0</v>
      </c>
      <c r="I87" s="153">
        <v>0</v>
      </c>
      <c r="J87" s="153">
        <v>0</v>
      </c>
      <c r="L87" s="104">
        <f t="shared" si="4"/>
        <v>0</v>
      </c>
      <c r="P87" s="149">
        <v>243</v>
      </c>
      <c r="Q87" s="150" t="s">
        <v>967</v>
      </c>
      <c r="R87" s="151">
        <v>2372.5700000000002</v>
      </c>
      <c r="S87" s="152">
        <v>2372.5700000000002</v>
      </c>
      <c r="T87" s="153">
        <v>2372.5700000000002</v>
      </c>
      <c r="U87" s="154">
        <v>0</v>
      </c>
      <c r="V87" s="153">
        <v>5910</v>
      </c>
      <c r="W87" s="153">
        <v>5053.05</v>
      </c>
      <c r="X87" s="153">
        <v>2372.5700000000002</v>
      </c>
      <c r="Z87" s="104">
        <f t="shared" si="5"/>
        <v>2372.5700000000002</v>
      </c>
    </row>
    <row r="88" spans="2:26" x14ac:dyDescent="0.25">
      <c r="B88" s="149">
        <v>222</v>
      </c>
      <c r="C88" s="150" t="s">
        <v>957</v>
      </c>
      <c r="D88" s="154">
        <v>1150</v>
      </c>
      <c r="E88" s="152">
        <v>1150</v>
      </c>
      <c r="F88" s="153">
        <v>1150</v>
      </c>
      <c r="G88" s="154">
        <v>0</v>
      </c>
      <c r="H88" s="153">
        <v>0</v>
      </c>
      <c r="I88" s="153">
        <v>0</v>
      </c>
      <c r="J88" s="153">
        <v>0</v>
      </c>
      <c r="L88" s="104">
        <f t="shared" si="4"/>
        <v>0</v>
      </c>
      <c r="P88" s="149">
        <v>245</v>
      </c>
      <c r="Q88" s="150" t="s">
        <v>968</v>
      </c>
      <c r="R88" s="154">
        <v>36525.800000000003</v>
      </c>
      <c r="S88" s="152">
        <v>36525.800000000003</v>
      </c>
      <c r="T88" s="153">
        <v>36525.800000000003</v>
      </c>
      <c r="U88" s="154">
        <v>0</v>
      </c>
      <c r="V88" s="153">
        <v>322106.40000000002</v>
      </c>
      <c r="W88" s="153">
        <v>270117.46000000002</v>
      </c>
      <c r="X88" s="153">
        <v>36525.800000000003</v>
      </c>
      <c r="Z88" s="104">
        <f t="shared" si="5"/>
        <v>36525.800000000003</v>
      </c>
    </row>
    <row r="89" spans="2:26" x14ac:dyDescent="0.25">
      <c r="B89" s="149">
        <v>223</v>
      </c>
      <c r="C89" s="150" t="s">
        <v>958</v>
      </c>
      <c r="D89" s="155">
        <v>349.09</v>
      </c>
      <c r="E89" s="152">
        <v>349.09</v>
      </c>
      <c r="F89" s="153">
        <v>349.09</v>
      </c>
      <c r="G89" s="154">
        <v>0</v>
      </c>
      <c r="H89" s="153">
        <v>0</v>
      </c>
      <c r="I89" s="153">
        <v>0</v>
      </c>
      <c r="J89" s="153">
        <v>0</v>
      </c>
      <c r="L89" s="104">
        <f t="shared" si="4"/>
        <v>0</v>
      </c>
      <c r="P89" s="149">
        <v>247</v>
      </c>
      <c r="Q89" s="150" t="s">
        <v>969</v>
      </c>
      <c r="R89" s="151">
        <v>1440.95</v>
      </c>
      <c r="S89" s="152">
        <v>1440.95</v>
      </c>
      <c r="T89" s="153">
        <v>1440.95</v>
      </c>
      <c r="U89" s="154">
        <v>0</v>
      </c>
      <c r="V89" s="153">
        <v>0</v>
      </c>
      <c r="W89" s="153">
        <v>0</v>
      </c>
      <c r="X89" s="153">
        <v>0</v>
      </c>
      <c r="Z89" s="104">
        <f t="shared" si="5"/>
        <v>0</v>
      </c>
    </row>
    <row r="90" spans="2:26" x14ac:dyDescent="0.25">
      <c r="B90" s="149">
        <v>228</v>
      </c>
      <c r="C90" s="150" t="s">
        <v>959</v>
      </c>
      <c r="D90" s="154">
        <v>1950</v>
      </c>
      <c r="E90" s="152">
        <v>1950</v>
      </c>
      <c r="F90" s="153">
        <v>1950</v>
      </c>
      <c r="G90" s="154">
        <v>0</v>
      </c>
      <c r="H90" s="153">
        <v>0</v>
      </c>
      <c r="I90" s="153">
        <v>0</v>
      </c>
      <c r="J90" s="153">
        <v>0</v>
      </c>
      <c r="L90" s="104">
        <f t="shared" si="4"/>
        <v>0</v>
      </c>
      <c r="P90" s="149">
        <v>250</v>
      </c>
      <c r="Q90" s="150" t="s">
        <v>970</v>
      </c>
      <c r="R90" s="151">
        <v>1389.06</v>
      </c>
      <c r="S90" s="152">
        <v>1389.06</v>
      </c>
      <c r="T90" s="153">
        <v>1389.06</v>
      </c>
      <c r="U90" s="154">
        <v>0</v>
      </c>
      <c r="V90" s="153">
        <v>9200</v>
      </c>
      <c r="W90" s="153">
        <v>6026</v>
      </c>
      <c r="X90" s="153">
        <v>1389.06</v>
      </c>
      <c r="Z90" s="104">
        <f t="shared" si="5"/>
        <v>1389.06</v>
      </c>
    </row>
    <row r="91" spans="2:26" x14ac:dyDescent="0.25">
      <c r="B91" s="149">
        <v>231</v>
      </c>
      <c r="C91" s="150" t="s">
        <v>960</v>
      </c>
      <c r="D91" s="151">
        <v>84763.97</v>
      </c>
      <c r="E91" s="152">
        <v>83072.679999999993</v>
      </c>
      <c r="F91" s="153">
        <v>83072.679999999993</v>
      </c>
      <c r="G91" s="151">
        <v>1691.29</v>
      </c>
      <c r="H91" s="153">
        <v>161951.79999999999</v>
      </c>
      <c r="I91" s="153">
        <v>140024.88</v>
      </c>
      <c r="J91" s="153">
        <v>84763.97</v>
      </c>
      <c r="L91" s="104">
        <f t="shared" si="4"/>
        <v>83072.679999999993</v>
      </c>
      <c r="P91" s="149">
        <v>252</v>
      </c>
      <c r="Q91" s="150" t="s">
        <v>971</v>
      </c>
      <c r="R91" s="154">
        <v>350</v>
      </c>
      <c r="S91" s="152">
        <v>350</v>
      </c>
      <c r="T91" s="153">
        <v>350</v>
      </c>
      <c r="U91" s="154">
        <v>0</v>
      </c>
      <c r="V91" s="153">
        <v>0</v>
      </c>
      <c r="W91" s="153">
        <v>0</v>
      </c>
      <c r="X91" s="153">
        <v>0</v>
      </c>
      <c r="Z91" s="104">
        <f t="shared" si="5"/>
        <v>0</v>
      </c>
    </row>
    <row r="92" spans="2:26" x14ac:dyDescent="0.25">
      <c r="B92" s="149">
        <v>232</v>
      </c>
      <c r="C92" s="150" t="s">
        <v>961</v>
      </c>
      <c r="D92" s="155">
        <v>111.33</v>
      </c>
      <c r="E92" s="152">
        <v>111.33</v>
      </c>
      <c r="F92" s="153">
        <v>111.33</v>
      </c>
      <c r="G92" s="154">
        <v>0</v>
      </c>
      <c r="H92" s="153">
        <v>0</v>
      </c>
      <c r="I92" s="153">
        <v>0</v>
      </c>
      <c r="J92" s="153">
        <v>0</v>
      </c>
      <c r="L92" s="104">
        <f t="shared" si="4"/>
        <v>0</v>
      </c>
      <c r="P92" s="149">
        <v>253</v>
      </c>
      <c r="Q92" s="150" t="s">
        <v>972</v>
      </c>
      <c r="R92" s="151">
        <v>41238.089999999997</v>
      </c>
      <c r="S92" s="152">
        <v>41238.089999999997</v>
      </c>
      <c r="T92" s="153">
        <v>41238.089999999997</v>
      </c>
      <c r="U92" s="154">
        <v>0</v>
      </c>
      <c r="V92" s="153">
        <v>332820</v>
      </c>
      <c r="W92" s="153">
        <v>283776.59999999998</v>
      </c>
      <c r="X92" s="153">
        <v>41238.089999999997</v>
      </c>
      <c r="Z92" s="104">
        <f t="shared" si="5"/>
        <v>41238.089999999997</v>
      </c>
    </row>
    <row r="93" spans="2:26" x14ac:dyDescent="0.25">
      <c r="B93" s="149">
        <v>233</v>
      </c>
      <c r="C93" s="150" t="s">
        <v>962</v>
      </c>
      <c r="D93" s="151">
        <v>2301.37</v>
      </c>
      <c r="E93" s="152">
        <v>-33514.559999999998</v>
      </c>
      <c r="F93" s="153">
        <v>0</v>
      </c>
      <c r="G93" s="151">
        <v>2301.37</v>
      </c>
      <c r="H93" s="153">
        <v>30142.799999999999</v>
      </c>
      <c r="I93" s="153">
        <v>25454.2</v>
      </c>
      <c r="J93" s="153">
        <v>2301.37</v>
      </c>
      <c r="L93" s="104">
        <f t="shared" ref="L93:L156" si="6">IF(H93&lt;F93,H93,F93)</f>
        <v>0</v>
      </c>
      <c r="P93" s="149">
        <v>257</v>
      </c>
      <c r="Q93" s="150" t="s">
        <v>973</v>
      </c>
      <c r="R93" s="155">
        <v>727.53</v>
      </c>
      <c r="S93" s="152">
        <v>727.53</v>
      </c>
      <c r="T93" s="153">
        <v>727.53</v>
      </c>
      <c r="U93" s="154">
        <v>0</v>
      </c>
      <c r="V93" s="153">
        <v>1281.7</v>
      </c>
      <c r="W93" s="153">
        <v>1121.49</v>
      </c>
      <c r="X93" s="153">
        <v>727.53</v>
      </c>
      <c r="Z93" s="104">
        <f t="shared" si="5"/>
        <v>727.53</v>
      </c>
    </row>
    <row r="94" spans="2:26" x14ac:dyDescent="0.25">
      <c r="B94" s="149">
        <v>234</v>
      </c>
      <c r="C94" s="150" t="s">
        <v>963</v>
      </c>
      <c r="D94" s="151">
        <v>2039.65</v>
      </c>
      <c r="E94" s="152">
        <v>2039.65</v>
      </c>
      <c r="F94" s="153">
        <v>2039.65</v>
      </c>
      <c r="G94" s="154">
        <v>0</v>
      </c>
      <c r="H94" s="153">
        <v>236048</v>
      </c>
      <c r="I94" s="153">
        <v>203151.28</v>
      </c>
      <c r="J94" s="153">
        <v>2039.65</v>
      </c>
      <c r="L94" s="104">
        <f t="shared" si="6"/>
        <v>2039.65</v>
      </c>
      <c r="P94" s="149">
        <v>259</v>
      </c>
      <c r="Q94" s="150" t="s">
        <v>974</v>
      </c>
      <c r="R94" s="154">
        <v>50</v>
      </c>
      <c r="S94" s="152">
        <v>50</v>
      </c>
      <c r="T94" s="153">
        <v>50</v>
      </c>
      <c r="U94" s="154">
        <v>0</v>
      </c>
      <c r="V94" s="153">
        <v>0</v>
      </c>
      <c r="W94" s="153">
        <v>0</v>
      </c>
      <c r="X94" s="153">
        <v>0</v>
      </c>
      <c r="Z94" s="104">
        <f t="shared" si="5"/>
        <v>0</v>
      </c>
    </row>
    <row r="95" spans="2:26" x14ac:dyDescent="0.25">
      <c r="B95" s="149">
        <v>235</v>
      </c>
      <c r="C95" s="150" t="s">
        <v>964</v>
      </c>
      <c r="D95" s="154">
        <v>1104</v>
      </c>
      <c r="E95" s="152">
        <v>1104</v>
      </c>
      <c r="F95" s="153">
        <v>1104</v>
      </c>
      <c r="G95" s="154">
        <v>0</v>
      </c>
      <c r="H95" s="153">
        <v>25056</v>
      </c>
      <c r="I95" s="153">
        <v>10022.4</v>
      </c>
      <c r="J95" s="153">
        <v>1104</v>
      </c>
      <c r="L95" s="104">
        <f t="shared" si="6"/>
        <v>1104</v>
      </c>
      <c r="P95" s="149">
        <v>263</v>
      </c>
      <c r="Q95" s="150" t="s">
        <v>975</v>
      </c>
      <c r="R95" s="154">
        <v>2213.6</v>
      </c>
      <c r="S95" s="152">
        <v>2213.6</v>
      </c>
      <c r="T95" s="153">
        <v>2213.6</v>
      </c>
      <c r="U95" s="154">
        <v>0</v>
      </c>
      <c r="V95" s="153">
        <v>0</v>
      </c>
      <c r="W95" s="153">
        <v>0</v>
      </c>
      <c r="X95" s="153">
        <v>0</v>
      </c>
      <c r="Z95" s="104">
        <f t="shared" si="5"/>
        <v>0</v>
      </c>
    </row>
    <row r="96" spans="2:26" x14ac:dyDescent="0.25">
      <c r="B96" s="149">
        <v>237</v>
      </c>
      <c r="C96" s="150" t="s">
        <v>965</v>
      </c>
      <c r="D96" s="151">
        <v>1787.03</v>
      </c>
      <c r="E96" s="152">
        <v>1787.03</v>
      </c>
      <c r="F96" s="153">
        <v>1787.03</v>
      </c>
      <c r="G96" s="154">
        <v>0</v>
      </c>
      <c r="H96" s="153">
        <v>112510</v>
      </c>
      <c r="I96" s="153">
        <v>97405.95</v>
      </c>
      <c r="J96" s="153">
        <v>1787.03</v>
      </c>
      <c r="L96" s="104">
        <f t="shared" si="6"/>
        <v>1787.03</v>
      </c>
      <c r="P96" s="149">
        <v>264</v>
      </c>
      <c r="Q96" s="150" t="s">
        <v>976</v>
      </c>
      <c r="R96" s="155">
        <v>733.97</v>
      </c>
      <c r="S96" s="152">
        <v>733.97</v>
      </c>
      <c r="T96" s="153">
        <v>733.97</v>
      </c>
      <c r="U96" s="154">
        <v>0</v>
      </c>
      <c r="V96" s="153">
        <v>0</v>
      </c>
      <c r="W96" s="153">
        <v>0</v>
      </c>
      <c r="X96" s="153">
        <v>0</v>
      </c>
      <c r="Z96" s="104">
        <f t="shared" si="5"/>
        <v>0</v>
      </c>
    </row>
    <row r="97" spans="1:27" x14ac:dyDescent="0.25">
      <c r="B97" s="149">
        <v>239</v>
      </c>
      <c r="C97" s="150" t="s">
        <v>966</v>
      </c>
      <c r="D97" s="154">
        <v>1350</v>
      </c>
      <c r="E97" s="152">
        <v>1350</v>
      </c>
      <c r="F97" s="153">
        <v>1350</v>
      </c>
      <c r="G97" s="154">
        <v>0</v>
      </c>
      <c r="H97" s="153">
        <v>0</v>
      </c>
      <c r="I97" s="153">
        <v>0</v>
      </c>
      <c r="J97" s="153">
        <v>0</v>
      </c>
      <c r="L97" s="104">
        <f t="shared" si="6"/>
        <v>0</v>
      </c>
      <c r="P97" s="149">
        <v>266</v>
      </c>
      <c r="Q97" s="150" t="s">
        <v>898</v>
      </c>
      <c r="R97" s="154">
        <v>2652650.6</v>
      </c>
      <c r="S97" s="152">
        <v>2652650.6</v>
      </c>
      <c r="T97" s="153">
        <v>2652650.6</v>
      </c>
      <c r="U97" s="154">
        <v>0</v>
      </c>
      <c r="V97" s="153">
        <v>1938430</v>
      </c>
      <c r="W97" s="153">
        <v>957005.4</v>
      </c>
      <c r="X97" s="153">
        <v>957005.4</v>
      </c>
      <c r="Z97" s="104">
        <f t="shared" si="5"/>
        <v>1938430</v>
      </c>
    </row>
    <row r="98" spans="1:27" x14ac:dyDescent="0.25">
      <c r="B98" s="149">
        <v>243</v>
      </c>
      <c r="C98" s="150" t="s">
        <v>967</v>
      </c>
      <c r="D98" s="151">
        <v>2372.5700000000002</v>
      </c>
      <c r="E98" s="152">
        <v>2372.5700000000002</v>
      </c>
      <c r="F98" s="153">
        <v>2372.5700000000002</v>
      </c>
      <c r="G98" s="154">
        <v>0</v>
      </c>
      <c r="H98" s="153">
        <v>5910</v>
      </c>
      <c r="I98" s="153">
        <v>5053.05</v>
      </c>
      <c r="J98" s="153">
        <v>2372.5700000000002</v>
      </c>
      <c r="L98" s="104">
        <f t="shared" si="6"/>
        <v>2372.5700000000002</v>
      </c>
      <c r="P98" s="149">
        <v>268</v>
      </c>
      <c r="Q98" s="150" t="s">
        <v>977</v>
      </c>
      <c r="R98" s="155">
        <v>723.14</v>
      </c>
      <c r="S98" s="152">
        <v>723.14</v>
      </c>
      <c r="T98" s="153">
        <v>723.14</v>
      </c>
      <c r="U98" s="154">
        <v>0</v>
      </c>
      <c r="V98" s="153">
        <v>48937.75</v>
      </c>
      <c r="W98" s="153">
        <v>41370.06</v>
      </c>
      <c r="X98" s="153">
        <v>723.14</v>
      </c>
      <c r="Z98" s="104">
        <f t="shared" si="5"/>
        <v>723.14</v>
      </c>
    </row>
    <row r="99" spans="1:27" x14ac:dyDescent="0.25">
      <c r="B99" s="149">
        <v>245</v>
      </c>
      <c r="C99" s="150" t="s">
        <v>968</v>
      </c>
      <c r="D99" s="154">
        <v>36525.800000000003</v>
      </c>
      <c r="E99" s="152">
        <v>36525.800000000003</v>
      </c>
      <c r="F99" s="153">
        <v>36525.800000000003</v>
      </c>
      <c r="G99" s="154">
        <v>0</v>
      </c>
      <c r="H99" s="153">
        <v>322106.40000000002</v>
      </c>
      <c r="I99" s="153">
        <v>270117.46000000002</v>
      </c>
      <c r="J99" s="153">
        <v>36525.800000000003</v>
      </c>
      <c r="L99" s="104">
        <f t="shared" si="6"/>
        <v>36525.800000000003</v>
      </c>
      <c r="P99" s="149">
        <v>270</v>
      </c>
      <c r="Q99" s="150" t="s">
        <v>978</v>
      </c>
      <c r="R99" s="154">
        <v>77707</v>
      </c>
      <c r="S99" s="152">
        <v>77707</v>
      </c>
      <c r="T99" s="153">
        <v>77707</v>
      </c>
      <c r="U99" s="154">
        <v>0</v>
      </c>
      <c r="V99" s="153">
        <v>604350</v>
      </c>
      <c r="W99" s="153">
        <v>528806.25</v>
      </c>
      <c r="X99" s="153">
        <v>77707</v>
      </c>
      <c r="Z99" s="104">
        <f t="shared" si="5"/>
        <v>77707</v>
      </c>
    </row>
    <row r="100" spans="1:27" x14ac:dyDescent="0.25">
      <c r="B100" s="149">
        <v>247</v>
      </c>
      <c r="C100" s="150" t="s">
        <v>969</v>
      </c>
      <c r="D100" s="151">
        <v>1440.95</v>
      </c>
      <c r="E100" s="152">
        <v>1440.95</v>
      </c>
      <c r="F100" s="153">
        <v>1440.95</v>
      </c>
      <c r="G100" s="154">
        <v>0</v>
      </c>
      <c r="H100" s="153">
        <v>0</v>
      </c>
      <c r="I100" s="153">
        <v>0</v>
      </c>
      <c r="J100" s="153">
        <v>0</v>
      </c>
      <c r="L100" s="104">
        <f t="shared" si="6"/>
        <v>0</v>
      </c>
      <c r="P100" s="149">
        <v>273</v>
      </c>
      <c r="Q100" s="150" t="s">
        <v>979</v>
      </c>
      <c r="R100" s="151">
        <v>2035.76</v>
      </c>
      <c r="S100" s="152">
        <v>2035.76</v>
      </c>
      <c r="T100" s="153">
        <v>2035.76</v>
      </c>
      <c r="U100" s="154">
        <v>0</v>
      </c>
      <c r="V100" s="153">
        <v>0</v>
      </c>
      <c r="W100" s="153">
        <v>0</v>
      </c>
      <c r="X100" s="153">
        <v>0</v>
      </c>
      <c r="Z100" s="104">
        <f t="shared" si="5"/>
        <v>0</v>
      </c>
    </row>
    <row r="101" spans="1:27" x14ac:dyDescent="0.25">
      <c r="B101" s="149">
        <v>250</v>
      </c>
      <c r="C101" s="150" t="s">
        <v>970</v>
      </c>
      <c r="D101" s="151">
        <v>1389.06</v>
      </c>
      <c r="E101" s="152">
        <v>1389.06</v>
      </c>
      <c r="F101" s="153">
        <v>1389.06</v>
      </c>
      <c r="G101" s="154">
        <v>0</v>
      </c>
      <c r="H101" s="153">
        <v>9200</v>
      </c>
      <c r="I101" s="153">
        <v>6026</v>
      </c>
      <c r="J101" s="153">
        <v>1389.06</v>
      </c>
      <c r="L101" s="104">
        <f t="shared" si="6"/>
        <v>1389.06</v>
      </c>
      <c r="P101" s="149">
        <v>274</v>
      </c>
      <c r="Q101" s="150" t="s">
        <v>980</v>
      </c>
      <c r="R101" s="151">
        <v>3099.94</v>
      </c>
      <c r="S101" s="152">
        <v>3099.94</v>
      </c>
      <c r="T101" s="153">
        <v>3099.94</v>
      </c>
      <c r="U101" s="154">
        <v>0</v>
      </c>
      <c r="V101" s="153">
        <v>3730</v>
      </c>
      <c r="W101" s="153">
        <v>2051.5</v>
      </c>
      <c r="X101" s="153">
        <v>2051.5</v>
      </c>
      <c r="Z101" s="104">
        <f t="shared" si="5"/>
        <v>3099.94</v>
      </c>
    </row>
    <row r="102" spans="1:27" x14ac:dyDescent="0.25">
      <c r="B102" s="149">
        <v>252</v>
      </c>
      <c r="C102" s="150" t="s">
        <v>971</v>
      </c>
      <c r="D102" s="154">
        <v>350</v>
      </c>
      <c r="E102" s="152">
        <v>350</v>
      </c>
      <c r="F102" s="153">
        <v>350</v>
      </c>
      <c r="G102" s="154">
        <v>0</v>
      </c>
      <c r="H102" s="153">
        <v>0</v>
      </c>
      <c r="I102" s="153">
        <v>0</v>
      </c>
      <c r="J102" s="153">
        <v>0</v>
      </c>
      <c r="L102" s="104">
        <f t="shared" si="6"/>
        <v>0</v>
      </c>
      <c r="P102" s="149">
        <v>277</v>
      </c>
      <c r="Q102" s="150" t="s">
        <v>981</v>
      </c>
      <c r="R102" s="151">
        <v>1952.46</v>
      </c>
      <c r="S102" s="152">
        <v>1952.46</v>
      </c>
      <c r="T102" s="153">
        <v>1952.46</v>
      </c>
      <c r="U102" s="154">
        <v>0</v>
      </c>
      <c r="V102" s="153">
        <v>31920</v>
      </c>
      <c r="W102" s="153">
        <v>17556</v>
      </c>
      <c r="X102" s="153">
        <v>1952.46</v>
      </c>
      <c r="Z102" s="104">
        <f t="shared" si="5"/>
        <v>1952.46</v>
      </c>
    </row>
    <row r="103" spans="1:27" x14ac:dyDescent="0.25">
      <c r="B103" s="149">
        <v>253</v>
      </c>
      <c r="C103" s="150" t="s">
        <v>972</v>
      </c>
      <c r="D103" s="151">
        <v>41238.089999999997</v>
      </c>
      <c r="E103" s="152">
        <v>41238.089999999997</v>
      </c>
      <c r="F103" s="153">
        <v>41238.089999999997</v>
      </c>
      <c r="G103" s="154">
        <v>0</v>
      </c>
      <c r="H103" s="153">
        <v>332820</v>
      </c>
      <c r="I103" s="153">
        <v>283776.59999999998</v>
      </c>
      <c r="J103" s="153">
        <v>41238.089999999997</v>
      </c>
      <c r="L103" s="104">
        <f t="shared" si="6"/>
        <v>41238.089999999997</v>
      </c>
      <c r="P103" s="149">
        <v>279</v>
      </c>
      <c r="Q103" s="150" t="s">
        <v>982</v>
      </c>
      <c r="R103" s="151">
        <v>4436206.71</v>
      </c>
      <c r="S103" s="152">
        <v>4436206.71</v>
      </c>
      <c r="T103" s="153">
        <v>4436206.71</v>
      </c>
      <c r="U103" s="154">
        <v>0</v>
      </c>
      <c r="V103" s="153">
        <v>2779300</v>
      </c>
      <c r="W103" s="153">
        <v>1724380.5</v>
      </c>
      <c r="X103" s="153">
        <v>1724380.5</v>
      </c>
      <c r="Z103" s="104">
        <f t="shared" si="5"/>
        <v>2779300</v>
      </c>
    </row>
    <row r="104" spans="1:27" x14ac:dyDescent="0.25">
      <c r="B104" s="149">
        <v>257</v>
      </c>
      <c r="C104" s="150" t="s">
        <v>973</v>
      </c>
      <c r="D104" s="155">
        <v>727.53</v>
      </c>
      <c r="E104" s="152">
        <v>727.53</v>
      </c>
      <c r="F104" s="153">
        <v>727.53</v>
      </c>
      <c r="G104" s="154">
        <v>0</v>
      </c>
      <c r="H104" s="153">
        <v>1281.7</v>
      </c>
      <c r="I104" s="153">
        <v>1121.49</v>
      </c>
      <c r="J104" s="153">
        <v>727.53</v>
      </c>
      <c r="L104" s="104">
        <f t="shared" si="6"/>
        <v>727.53</v>
      </c>
      <c r="P104" s="149">
        <v>280</v>
      </c>
      <c r="Q104" s="150" t="s">
        <v>983</v>
      </c>
      <c r="R104" s="151">
        <v>12129040.890000001</v>
      </c>
      <c r="S104" s="152">
        <v>12466521.02</v>
      </c>
      <c r="T104" s="153">
        <v>12129040.890000001</v>
      </c>
      <c r="U104" s="154">
        <v>0</v>
      </c>
      <c r="V104" s="153">
        <v>2249370</v>
      </c>
      <c r="W104" s="153">
        <v>956335.4</v>
      </c>
      <c r="X104" s="153">
        <v>956335.4</v>
      </c>
      <c r="Z104" s="104">
        <f t="shared" si="5"/>
        <v>2249370</v>
      </c>
    </row>
    <row r="105" spans="1:27" x14ac:dyDescent="0.25">
      <c r="B105" s="149">
        <v>259</v>
      </c>
      <c r="C105" s="150" t="s">
        <v>974</v>
      </c>
      <c r="D105" s="154">
        <v>50</v>
      </c>
      <c r="E105" s="152">
        <v>50</v>
      </c>
      <c r="F105" s="153">
        <v>50</v>
      </c>
      <c r="G105" s="154">
        <v>0</v>
      </c>
      <c r="H105" s="153">
        <v>0</v>
      </c>
      <c r="I105" s="153">
        <v>0</v>
      </c>
      <c r="J105" s="153">
        <v>0</v>
      </c>
      <c r="L105" s="104">
        <f t="shared" si="6"/>
        <v>0</v>
      </c>
      <c r="P105" s="149">
        <v>281</v>
      </c>
      <c r="Q105" s="150" t="s">
        <v>983</v>
      </c>
      <c r="R105" s="151">
        <v>18471467.25</v>
      </c>
      <c r="S105" s="152">
        <v>22287016.5</v>
      </c>
      <c r="T105" s="153">
        <v>18315084.460000001</v>
      </c>
      <c r="U105" s="151">
        <v>156382.79</v>
      </c>
      <c r="V105" s="153">
        <v>14799415</v>
      </c>
      <c r="W105" s="153">
        <v>12056064.33</v>
      </c>
      <c r="X105" s="153">
        <v>12056064.33</v>
      </c>
      <c r="Z105" s="104">
        <f t="shared" ref="Z105:Z168" si="7">IF(V105&lt;T105,V105,T105)</f>
        <v>14799415</v>
      </c>
    </row>
    <row r="106" spans="1:27" x14ac:dyDescent="0.25">
      <c r="B106" s="149">
        <v>263</v>
      </c>
      <c r="C106" s="150" t="s">
        <v>975</v>
      </c>
      <c r="D106" s="154">
        <v>2213.6</v>
      </c>
      <c r="E106" s="152">
        <v>2213.6</v>
      </c>
      <c r="F106" s="153">
        <v>2213.6</v>
      </c>
      <c r="G106" s="154">
        <v>0</v>
      </c>
      <c r="H106" s="153">
        <v>0</v>
      </c>
      <c r="I106" s="153">
        <v>0</v>
      </c>
      <c r="J106" s="153">
        <v>0</v>
      </c>
      <c r="L106" s="104">
        <f t="shared" si="6"/>
        <v>0</v>
      </c>
      <c r="P106" s="149">
        <v>285</v>
      </c>
      <c r="Q106" s="150" t="s">
        <v>984</v>
      </c>
      <c r="R106" s="154">
        <v>1950</v>
      </c>
      <c r="S106" s="152">
        <v>1950</v>
      </c>
      <c r="T106" s="153">
        <v>1950</v>
      </c>
      <c r="U106" s="154">
        <v>0</v>
      </c>
      <c r="V106" s="153">
        <v>0</v>
      </c>
      <c r="W106" s="153">
        <v>0</v>
      </c>
      <c r="X106" s="153">
        <v>0</v>
      </c>
      <c r="Z106" s="104">
        <f t="shared" si="7"/>
        <v>0</v>
      </c>
    </row>
    <row r="107" spans="1:27" x14ac:dyDescent="0.25">
      <c r="B107" s="149">
        <v>264</v>
      </c>
      <c r="C107" s="150" t="s">
        <v>976</v>
      </c>
      <c r="D107" s="155">
        <v>733.97</v>
      </c>
      <c r="E107" s="152">
        <v>733.97</v>
      </c>
      <c r="F107" s="153">
        <v>733.97</v>
      </c>
      <c r="G107" s="154">
        <v>0</v>
      </c>
      <c r="H107" s="153">
        <v>0</v>
      </c>
      <c r="I107" s="153">
        <v>0</v>
      </c>
      <c r="J107" s="153">
        <v>0</v>
      </c>
      <c r="L107" s="104">
        <f t="shared" si="6"/>
        <v>0</v>
      </c>
      <c r="P107" s="149">
        <v>287</v>
      </c>
      <c r="Q107" s="150" t="s">
        <v>985</v>
      </c>
      <c r="R107" s="154">
        <v>338784.6</v>
      </c>
      <c r="S107" s="152">
        <v>272909.82</v>
      </c>
      <c r="T107" s="153">
        <v>272909.82</v>
      </c>
      <c r="U107" s="151">
        <v>65874.78</v>
      </c>
      <c r="V107" s="153">
        <v>774807.16</v>
      </c>
      <c r="W107" s="153">
        <v>570002.81999999995</v>
      </c>
      <c r="X107" s="153">
        <v>338784.6</v>
      </c>
      <c r="Z107" s="104">
        <f t="shared" si="7"/>
        <v>272909.82</v>
      </c>
    </row>
    <row r="108" spans="1:27" x14ac:dyDescent="0.25">
      <c r="B108" s="149">
        <v>266</v>
      </c>
      <c r="C108" s="150" t="s">
        <v>898</v>
      </c>
      <c r="D108" s="154">
        <v>2652650.6</v>
      </c>
      <c r="E108" s="152">
        <v>2652650.6</v>
      </c>
      <c r="F108" s="153">
        <v>2652650.6</v>
      </c>
      <c r="G108" s="154">
        <v>0</v>
      </c>
      <c r="H108" s="153">
        <v>1938430</v>
      </c>
      <c r="I108" s="153">
        <v>957005.4</v>
      </c>
      <c r="J108" s="153">
        <v>957005.4</v>
      </c>
      <c r="L108" s="104">
        <f t="shared" si="6"/>
        <v>1938430</v>
      </c>
      <c r="P108" s="149">
        <v>288</v>
      </c>
      <c r="Q108" s="150" t="s">
        <v>986</v>
      </c>
      <c r="R108" s="151">
        <v>1377.81</v>
      </c>
      <c r="S108" s="152">
        <v>1377.81</v>
      </c>
      <c r="T108" s="153">
        <v>1377.81</v>
      </c>
      <c r="U108" s="154">
        <v>0</v>
      </c>
      <c r="V108" s="153">
        <v>0</v>
      </c>
      <c r="W108" s="153">
        <v>0</v>
      </c>
      <c r="X108" s="153">
        <v>0</v>
      </c>
      <c r="Z108" s="104">
        <f t="shared" si="7"/>
        <v>0</v>
      </c>
    </row>
    <row r="109" spans="1:27" s="164" customFormat="1" x14ac:dyDescent="0.25">
      <c r="A109"/>
      <c r="B109" s="149">
        <v>268</v>
      </c>
      <c r="C109" s="150" t="s">
        <v>977</v>
      </c>
      <c r="D109" s="155">
        <v>723.14</v>
      </c>
      <c r="E109" s="152">
        <v>723.14</v>
      </c>
      <c r="F109" s="153">
        <v>723.14</v>
      </c>
      <c r="G109" s="154">
        <v>0</v>
      </c>
      <c r="H109" s="153">
        <v>48937.75</v>
      </c>
      <c r="I109" s="153">
        <v>41370.06</v>
      </c>
      <c r="J109" s="153">
        <v>723.14</v>
      </c>
      <c r="K109"/>
      <c r="L109" s="104">
        <f t="shared" si="6"/>
        <v>723.14</v>
      </c>
      <c r="M109"/>
      <c r="P109" s="149">
        <v>290</v>
      </c>
      <c r="Q109" s="150" t="s">
        <v>987</v>
      </c>
      <c r="R109" s="151">
        <v>239688.36</v>
      </c>
      <c r="S109" s="152">
        <v>123998.5</v>
      </c>
      <c r="T109" s="153">
        <v>123998.5</v>
      </c>
      <c r="U109" s="151">
        <v>115689.86</v>
      </c>
      <c r="V109" s="153">
        <v>48500</v>
      </c>
      <c r="W109" s="153">
        <v>37830</v>
      </c>
      <c r="X109" s="153">
        <v>37830</v>
      </c>
      <c r="Y109"/>
      <c r="Z109" s="104">
        <f t="shared" si="7"/>
        <v>48500</v>
      </c>
      <c r="AA109"/>
    </row>
    <row r="110" spans="1:27" s="164" customFormat="1" x14ac:dyDescent="0.25">
      <c r="A110"/>
      <c r="B110" s="149">
        <v>270</v>
      </c>
      <c r="C110" s="150" t="s">
        <v>978</v>
      </c>
      <c r="D110" s="154">
        <v>77707</v>
      </c>
      <c r="E110" s="152">
        <v>77707</v>
      </c>
      <c r="F110" s="153">
        <v>77707</v>
      </c>
      <c r="G110" s="154">
        <v>0</v>
      </c>
      <c r="H110" s="153">
        <v>604350</v>
      </c>
      <c r="I110" s="153">
        <v>528806.25</v>
      </c>
      <c r="J110" s="153">
        <v>77707</v>
      </c>
      <c r="K110"/>
      <c r="L110" s="104">
        <f t="shared" si="6"/>
        <v>77707</v>
      </c>
      <c r="M110"/>
      <c r="P110" s="149">
        <v>291</v>
      </c>
      <c r="Q110" s="150" t="s">
        <v>988</v>
      </c>
      <c r="R110" s="155">
        <v>599.59</v>
      </c>
      <c r="S110" s="152">
        <v>599.59</v>
      </c>
      <c r="T110" s="153">
        <v>599.59</v>
      </c>
      <c r="U110" s="154">
        <v>0</v>
      </c>
      <c r="V110" s="153">
        <v>0</v>
      </c>
      <c r="W110" s="153">
        <v>0</v>
      </c>
      <c r="X110" s="153">
        <v>0</v>
      </c>
      <c r="Y110"/>
      <c r="Z110" s="104">
        <f t="shared" si="7"/>
        <v>0</v>
      </c>
      <c r="AA110"/>
    </row>
    <row r="111" spans="1:27" x14ac:dyDescent="0.25">
      <c r="B111" s="149">
        <v>273</v>
      </c>
      <c r="C111" s="150" t="s">
        <v>979</v>
      </c>
      <c r="D111" s="151">
        <v>2035.76</v>
      </c>
      <c r="E111" s="152">
        <v>2035.76</v>
      </c>
      <c r="F111" s="153">
        <v>2035.76</v>
      </c>
      <c r="G111" s="154">
        <v>0</v>
      </c>
      <c r="H111" s="153">
        <v>0</v>
      </c>
      <c r="I111" s="153">
        <v>0</v>
      </c>
      <c r="J111" s="153">
        <v>0</v>
      </c>
      <c r="L111" s="104">
        <f t="shared" si="6"/>
        <v>0</v>
      </c>
      <c r="P111" s="149">
        <v>292</v>
      </c>
      <c r="Q111" s="150" t="s">
        <v>989</v>
      </c>
      <c r="R111" s="154">
        <v>1950</v>
      </c>
      <c r="S111" s="152">
        <v>1950</v>
      </c>
      <c r="T111" s="153">
        <v>1950</v>
      </c>
      <c r="U111" s="154">
        <v>0</v>
      </c>
      <c r="V111" s="153">
        <v>0</v>
      </c>
      <c r="W111" s="153">
        <v>0</v>
      </c>
      <c r="X111" s="153">
        <v>0</v>
      </c>
      <c r="Z111" s="104">
        <f t="shared" si="7"/>
        <v>0</v>
      </c>
    </row>
    <row r="112" spans="1:27" x14ac:dyDescent="0.25">
      <c r="B112" s="149">
        <v>274</v>
      </c>
      <c r="C112" s="150" t="s">
        <v>980</v>
      </c>
      <c r="D112" s="151">
        <v>3099.94</v>
      </c>
      <c r="E112" s="152">
        <v>3099.94</v>
      </c>
      <c r="F112" s="153">
        <v>3099.94</v>
      </c>
      <c r="G112" s="154">
        <v>0</v>
      </c>
      <c r="H112" s="153">
        <v>3730</v>
      </c>
      <c r="I112" s="153">
        <v>2051.5</v>
      </c>
      <c r="J112" s="153">
        <v>2051.5</v>
      </c>
      <c r="L112" s="104">
        <f t="shared" si="6"/>
        <v>3099.94</v>
      </c>
      <c r="P112" s="149">
        <v>293</v>
      </c>
      <c r="Q112" s="150" t="s">
        <v>990</v>
      </c>
      <c r="R112" s="155">
        <v>768.07</v>
      </c>
      <c r="S112" s="152">
        <v>768.07</v>
      </c>
      <c r="T112" s="153">
        <v>768.07</v>
      </c>
      <c r="U112" s="154">
        <v>0</v>
      </c>
      <c r="V112" s="153">
        <v>0</v>
      </c>
      <c r="W112" s="153">
        <v>0</v>
      </c>
      <c r="X112" s="153">
        <v>0</v>
      </c>
      <c r="Z112" s="104">
        <f t="shared" si="7"/>
        <v>0</v>
      </c>
    </row>
    <row r="113" spans="2:26" x14ac:dyDescent="0.25">
      <c r="B113" s="149">
        <v>277</v>
      </c>
      <c r="C113" s="150" t="s">
        <v>981</v>
      </c>
      <c r="D113" s="151">
        <v>1952.46</v>
      </c>
      <c r="E113" s="152">
        <v>1952.46</v>
      </c>
      <c r="F113" s="153">
        <v>1952.46</v>
      </c>
      <c r="G113" s="154">
        <v>0</v>
      </c>
      <c r="H113" s="153">
        <v>31920</v>
      </c>
      <c r="I113" s="153">
        <v>17556</v>
      </c>
      <c r="J113" s="153">
        <v>1952.46</v>
      </c>
      <c r="L113" s="104">
        <f t="shared" si="6"/>
        <v>1952.46</v>
      </c>
      <c r="P113" s="149">
        <v>294</v>
      </c>
      <c r="Q113" s="150" t="s">
        <v>991</v>
      </c>
      <c r="R113" s="154">
        <v>137753.1</v>
      </c>
      <c r="S113" s="152">
        <v>108726.2</v>
      </c>
      <c r="T113" s="153">
        <v>108726.2</v>
      </c>
      <c r="U113" s="154">
        <v>29026.9</v>
      </c>
      <c r="V113" s="153">
        <v>848398.2</v>
      </c>
      <c r="W113" s="153">
        <v>732672.78</v>
      </c>
      <c r="X113" s="153">
        <v>137753.1</v>
      </c>
      <c r="Z113" s="104">
        <f t="shared" si="7"/>
        <v>108726.2</v>
      </c>
    </row>
    <row r="114" spans="2:26" x14ac:dyDescent="0.25">
      <c r="B114" s="149">
        <v>279</v>
      </c>
      <c r="C114" s="150" t="s">
        <v>982</v>
      </c>
      <c r="D114" s="151">
        <v>4436206.71</v>
      </c>
      <c r="E114" s="152">
        <v>4436206.71</v>
      </c>
      <c r="F114" s="153">
        <v>4436206.71</v>
      </c>
      <c r="G114" s="154">
        <v>0</v>
      </c>
      <c r="H114" s="153">
        <v>2779300</v>
      </c>
      <c r="I114" s="153">
        <v>1724380.5</v>
      </c>
      <c r="J114" s="153">
        <v>1724380.5</v>
      </c>
      <c r="L114" s="104">
        <f t="shared" si="6"/>
        <v>2779300</v>
      </c>
      <c r="P114" s="149">
        <v>295</v>
      </c>
      <c r="Q114" s="150" t="s">
        <v>992</v>
      </c>
      <c r="R114" s="155">
        <v>193.12</v>
      </c>
      <c r="S114" s="152">
        <v>193.12</v>
      </c>
      <c r="T114" s="153">
        <v>193.12</v>
      </c>
      <c r="U114" s="154">
        <v>0</v>
      </c>
      <c r="V114" s="153">
        <v>0</v>
      </c>
      <c r="W114" s="153">
        <v>0</v>
      </c>
      <c r="X114" s="153">
        <v>0</v>
      </c>
      <c r="Z114" s="104">
        <f t="shared" si="7"/>
        <v>0</v>
      </c>
    </row>
    <row r="115" spans="2:26" x14ac:dyDescent="0.25">
      <c r="B115" s="149">
        <v>285</v>
      </c>
      <c r="C115" s="150" t="s">
        <v>984</v>
      </c>
      <c r="D115" s="154">
        <v>1950</v>
      </c>
      <c r="E115" s="152">
        <v>1950</v>
      </c>
      <c r="F115" s="153">
        <v>1950</v>
      </c>
      <c r="G115" s="154">
        <v>0</v>
      </c>
      <c r="H115" s="153">
        <v>0</v>
      </c>
      <c r="I115" s="153">
        <v>0</v>
      </c>
      <c r="J115" s="153">
        <v>0</v>
      </c>
      <c r="L115" s="104">
        <f t="shared" si="6"/>
        <v>0</v>
      </c>
      <c r="P115" s="149">
        <v>297</v>
      </c>
      <c r="Q115" s="150" t="s">
        <v>993</v>
      </c>
      <c r="R115" s="154">
        <v>8412</v>
      </c>
      <c r="S115" s="152">
        <v>8412</v>
      </c>
      <c r="T115" s="153">
        <v>8412</v>
      </c>
      <c r="U115" s="154">
        <v>0</v>
      </c>
      <c r="V115" s="153">
        <v>2485170</v>
      </c>
      <c r="W115" s="153">
        <v>2082308.4</v>
      </c>
      <c r="X115" s="153">
        <v>8412</v>
      </c>
      <c r="Z115" s="104">
        <f t="shared" si="7"/>
        <v>8412</v>
      </c>
    </row>
    <row r="116" spans="2:26" x14ac:dyDescent="0.25">
      <c r="B116" s="149">
        <v>287</v>
      </c>
      <c r="C116" s="150" t="s">
        <v>985</v>
      </c>
      <c r="D116" s="154">
        <v>338784.6</v>
      </c>
      <c r="E116" s="152">
        <v>272909.82</v>
      </c>
      <c r="F116" s="153">
        <v>272909.82</v>
      </c>
      <c r="G116" s="151">
        <v>65874.78</v>
      </c>
      <c r="H116" s="153">
        <v>774807.16</v>
      </c>
      <c r="I116" s="153">
        <v>570002.81999999995</v>
      </c>
      <c r="J116" s="153">
        <v>338784.6</v>
      </c>
      <c r="L116" s="104">
        <f t="shared" si="6"/>
        <v>272909.82</v>
      </c>
      <c r="P116" s="149">
        <v>298</v>
      </c>
      <c r="Q116" s="150" t="s">
        <v>994</v>
      </c>
      <c r="R116" s="155">
        <v>458.82</v>
      </c>
      <c r="S116" s="152">
        <v>458.82</v>
      </c>
      <c r="T116" s="153">
        <v>458.82</v>
      </c>
      <c r="U116" s="154">
        <v>0</v>
      </c>
      <c r="V116" s="153">
        <v>0</v>
      </c>
      <c r="W116" s="153">
        <v>0</v>
      </c>
      <c r="X116" s="153">
        <v>0</v>
      </c>
      <c r="Z116" s="104">
        <f t="shared" si="7"/>
        <v>0</v>
      </c>
    </row>
    <row r="117" spans="2:26" x14ac:dyDescent="0.25">
      <c r="B117" s="149">
        <v>288</v>
      </c>
      <c r="C117" s="150" t="s">
        <v>986</v>
      </c>
      <c r="D117" s="151">
        <v>1377.81</v>
      </c>
      <c r="E117" s="152">
        <v>1377.81</v>
      </c>
      <c r="F117" s="153">
        <v>1377.81</v>
      </c>
      <c r="G117" s="154">
        <v>0</v>
      </c>
      <c r="H117" s="153">
        <v>0</v>
      </c>
      <c r="I117" s="153">
        <v>0</v>
      </c>
      <c r="J117" s="153">
        <v>0</v>
      </c>
      <c r="L117" s="104">
        <f t="shared" si="6"/>
        <v>0</v>
      </c>
      <c r="P117" s="149">
        <v>299</v>
      </c>
      <c r="Q117" s="150" t="s">
        <v>995</v>
      </c>
      <c r="R117" s="155">
        <v>317.24</v>
      </c>
      <c r="S117" s="152">
        <v>317.24</v>
      </c>
      <c r="T117" s="153">
        <v>317.24</v>
      </c>
      <c r="U117" s="154">
        <v>0</v>
      </c>
      <c r="V117" s="153">
        <v>23930.5</v>
      </c>
      <c r="W117" s="153">
        <v>20734.63</v>
      </c>
      <c r="X117" s="153">
        <v>317.24</v>
      </c>
      <c r="Z117" s="104">
        <f t="shared" si="7"/>
        <v>317.24</v>
      </c>
    </row>
    <row r="118" spans="2:26" x14ac:dyDescent="0.25">
      <c r="B118" s="149">
        <v>290</v>
      </c>
      <c r="C118" s="150" t="s">
        <v>987</v>
      </c>
      <c r="D118" s="151">
        <v>239688.36</v>
      </c>
      <c r="E118" s="152">
        <v>123998.5</v>
      </c>
      <c r="F118" s="153">
        <v>123998.5</v>
      </c>
      <c r="G118" s="151">
        <v>115689.86</v>
      </c>
      <c r="H118" s="153">
        <v>48500</v>
      </c>
      <c r="I118" s="153">
        <v>37830</v>
      </c>
      <c r="J118" s="153">
        <v>37830</v>
      </c>
      <c r="L118" s="104">
        <f t="shared" si="6"/>
        <v>48500</v>
      </c>
      <c r="P118" s="149">
        <v>300</v>
      </c>
      <c r="Q118" s="150" t="s">
        <v>996</v>
      </c>
      <c r="R118" s="151">
        <v>1039.93</v>
      </c>
      <c r="S118" s="152">
        <v>1039.93</v>
      </c>
      <c r="T118" s="153">
        <v>1039.93</v>
      </c>
      <c r="U118" s="154">
        <v>0</v>
      </c>
      <c r="V118" s="153">
        <v>0</v>
      </c>
      <c r="W118" s="153">
        <v>0</v>
      </c>
      <c r="X118" s="153">
        <v>0</v>
      </c>
      <c r="Z118" s="104">
        <f t="shared" si="7"/>
        <v>0</v>
      </c>
    </row>
    <row r="119" spans="2:26" x14ac:dyDescent="0.25">
      <c r="B119" s="149">
        <v>291</v>
      </c>
      <c r="C119" s="150" t="s">
        <v>988</v>
      </c>
      <c r="D119" s="155">
        <v>599.59</v>
      </c>
      <c r="E119" s="152">
        <v>599.59</v>
      </c>
      <c r="F119" s="153">
        <v>599.59</v>
      </c>
      <c r="G119" s="154">
        <v>0</v>
      </c>
      <c r="H119" s="153">
        <v>0</v>
      </c>
      <c r="I119" s="153">
        <v>0</v>
      </c>
      <c r="J119" s="153">
        <v>0</v>
      </c>
      <c r="L119" s="104">
        <f t="shared" si="6"/>
        <v>0</v>
      </c>
      <c r="P119" s="149">
        <v>301</v>
      </c>
      <c r="Q119" s="150" t="s">
        <v>997</v>
      </c>
      <c r="R119" s="151">
        <v>1003.58</v>
      </c>
      <c r="S119" s="152">
        <v>1003.58</v>
      </c>
      <c r="T119" s="153">
        <v>1003.58</v>
      </c>
      <c r="U119" s="154">
        <v>0</v>
      </c>
      <c r="V119" s="153">
        <v>12904.5</v>
      </c>
      <c r="W119" s="153">
        <v>11097.87</v>
      </c>
      <c r="X119" s="153">
        <v>1003.58</v>
      </c>
      <c r="Z119" s="104">
        <f t="shared" si="7"/>
        <v>1003.58</v>
      </c>
    </row>
    <row r="120" spans="2:26" x14ac:dyDescent="0.25">
      <c r="B120" s="149">
        <v>292</v>
      </c>
      <c r="C120" s="150" t="s">
        <v>989</v>
      </c>
      <c r="D120" s="154">
        <v>1950</v>
      </c>
      <c r="E120" s="152">
        <v>1950</v>
      </c>
      <c r="F120" s="153">
        <v>1950</v>
      </c>
      <c r="G120" s="154">
        <v>0</v>
      </c>
      <c r="H120" s="153">
        <v>0</v>
      </c>
      <c r="I120" s="153">
        <v>0</v>
      </c>
      <c r="J120" s="153">
        <v>0</v>
      </c>
      <c r="L120" s="104">
        <f t="shared" si="6"/>
        <v>0</v>
      </c>
      <c r="P120" s="149">
        <v>304</v>
      </c>
      <c r="Q120" s="150" t="s">
        <v>998</v>
      </c>
      <c r="R120" s="155">
        <v>22.12</v>
      </c>
      <c r="S120" s="152">
        <v>22.12</v>
      </c>
      <c r="T120" s="153">
        <v>22.12</v>
      </c>
      <c r="U120" s="154">
        <v>0</v>
      </c>
      <c r="V120" s="153">
        <v>91400</v>
      </c>
      <c r="W120" s="153">
        <v>73159.399999999994</v>
      </c>
      <c r="X120" s="153">
        <v>22.12</v>
      </c>
      <c r="Z120" s="104">
        <f t="shared" si="7"/>
        <v>22.12</v>
      </c>
    </row>
    <row r="121" spans="2:26" x14ac:dyDescent="0.25">
      <c r="B121" s="149">
        <v>293</v>
      </c>
      <c r="C121" s="150" t="s">
        <v>990</v>
      </c>
      <c r="D121" s="155">
        <v>768.07</v>
      </c>
      <c r="E121" s="152">
        <v>768.07</v>
      </c>
      <c r="F121" s="153">
        <v>768.07</v>
      </c>
      <c r="G121" s="154">
        <v>0</v>
      </c>
      <c r="H121" s="153">
        <v>0</v>
      </c>
      <c r="I121" s="153">
        <v>0</v>
      </c>
      <c r="J121" s="153">
        <v>0</v>
      </c>
      <c r="L121" s="104">
        <f t="shared" si="6"/>
        <v>0</v>
      </c>
      <c r="P121" s="149">
        <v>308</v>
      </c>
      <c r="Q121" s="150" t="s">
        <v>999</v>
      </c>
      <c r="R121" s="151">
        <v>5379.33</v>
      </c>
      <c r="S121" s="152">
        <v>5379.33</v>
      </c>
      <c r="T121" s="153">
        <v>5379.33</v>
      </c>
      <c r="U121" s="154">
        <v>0</v>
      </c>
      <c r="V121" s="153">
        <v>258611.89</v>
      </c>
      <c r="W121" s="153">
        <v>224783.97</v>
      </c>
      <c r="X121" s="153">
        <v>5379.33</v>
      </c>
      <c r="Z121" s="104">
        <f t="shared" si="7"/>
        <v>5379.33</v>
      </c>
    </row>
    <row r="122" spans="2:26" x14ac:dyDescent="0.25">
      <c r="B122" s="149">
        <v>294</v>
      </c>
      <c r="C122" s="150" t="s">
        <v>991</v>
      </c>
      <c r="D122" s="154">
        <v>137753.1</v>
      </c>
      <c r="E122" s="152">
        <v>108726.2</v>
      </c>
      <c r="F122" s="153">
        <v>108726.2</v>
      </c>
      <c r="G122" s="154">
        <v>29026.9</v>
      </c>
      <c r="H122" s="153">
        <v>848398.2</v>
      </c>
      <c r="I122" s="153">
        <v>732672.78</v>
      </c>
      <c r="J122" s="153">
        <v>137753.1</v>
      </c>
      <c r="L122" s="104">
        <f t="shared" si="6"/>
        <v>108726.2</v>
      </c>
      <c r="P122" s="149">
        <v>311</v>
      </c>
      <c r="Q122" s="150" t="s">
        <v>1000</v>
      </c>
      <c r="R122" s="154">
        <v>3054.5</v>
      </c>
      <c r="S122" s="152">
        <v>3054.5</v>
      </c>
      <c r="T122" s="153">
        <v>3054.5</v>
      </c>
      <c r="U122" s="154">
        <v>0</v>
      </c>
      <c r="V122" s="153">
        <v>52005</v>
      </c>
      <c r="W122" s="153">
        <v>45043.43</v>
      </c>
      <c r="X122" s="153">
        <v>3054.5</v>
      </c>
      <c r="Z122" s="104">
        <f t="shared" si="7"/>
        <v>3054.5</v>
      </c>
    </row>
    <row r="123" spans="2:26" x14ac:dyDescent="0.25">
      <c r="B123" s="149">
        <v>295</v>
      </c>
      <c r="C123" s="150" t="s">
        <v>992</v>
      </c>
      <c r="D123" s="155">
        <v>193.12</v>
      </c>
      <c r="E123" s="152">
        <v>193.12</v>
      </c>
      <c r="F123" s="153">
        <v>193.12</v>
      </c>
      <c r="G123" s="154">
        <v>0</v>
      </c>
      <c r="H123" s="153">
        <v>0</v>
      </c>
      <c r="I123" s="153">
        <v>0</v>
      </c>
      <c r="J123" s="153">
        <v>0</v>
      </c>
      <c r="L123" s="104">
        <f t="shared" si="6"/>
        <v>0</v>
      </c>
      <c r="P123" s="149">
        <v>312</v>
      </c>
      <c r="Q123" s="150" t="s">
        <v>1001</v>
      </c>
      <c r="R123" s="151">
        <v>36330.01</v>
      </c>
      <c r="S123" s="152">
        <v>28746.93</v>
      </c>
      <c r="T123" s="153">
        <v>28746.93</v>
      </c>
      <c r="U123" s="151">
        <v>7583.08</v>
      </c>
      <c r="V123" s="153">
        <v>170137.3</v>
      </c>
      <c r="W123" s="153">
        <v>140034.01999999999</v>
      </c>
      <c r="X123" s="153">
        <v>36330.01</v>
      </c>
      <c r="Z123" s="104">
        <f t="shared" si="7"/>
        <v>28746.93</v>
      </c>
    </row>
    <row r="124" spans="2:26" x14ac:dyDescent="0.25">
      <c r="B124" s="149">
        <v>297</v>
      </c>
      <c r="C124" s="150" t="s">
        <v>993</v>
      </c>
      <c r="D124" s="154">
        <v>8412</v>
      </c>
      <c r="E124" s="152">
        <v>8412</v>
      </c>
      <c r="F124" s="153">
        <v>8412</v>
      </c>
      <c r="G124" s="154">
        <v>0</v>
      </c>
      <c r="H124" s="153">
        <v>2485170</v>
      </c>
      <c r="I124" s="153">
        <v>2082308.4</v>
      </c>
      <c r="J124" s="153">
        <v>8412</v>
      </c>
      <c r="L124" s="104">
        <f t="shared" si="6"/>
        <v>8412</v>
      </c>
      <c r="P124" s="149">
        <v>315</v>
      </c>
      <c r="Q124" s="150" t="s">
        <v>1002</v>
      </c>
      <c r="R124" s="151">
        <v>2178.1799999999998</v>
      </c>
      <c r="S124" s="152">
        <v>2178.1799999999998</v>
      </c>
      <c r="T124" s="153">
        <v>2178.1799999999998</v>
      </c>
      <c r="U124" s="154">
        <v>0</v>
      </c>
      <c r="V124" s="153">
        <v>0</v>
      </c>
      <c r="W124" s="153">
        <v>0</v>
      </c>
      <c r="X124" s="153">
        <v>0</v>
      </c>
      <c r="Z124" s="104">
        <f t="shared" si="7"/>
        <v>0</v>
      </c>
    </row>
    <row r="125" spans="2:26" x14ac:dyDescent="0.25">
      <c r="B125" s="149">
        <v>298</v>
      </c>
      <c r="C125" s="150" t="s">
        <v>994</v>
      </c>
      <c r="D125" s="155">
        <v>458.82</v>
      </c>
      <c r="E125" s="152">
        <v>458.82</v>
      </c>
      <c r="F125" s="153">
        <v>458.82</v>
      </c>
      <c r="G125" s="154">
        <v>0</v>
      </c>
      <c r="H125" s="153">
        <v>0</v>
      </c>
      <c r="I125" s="153">
        <v>0</v>
      </c>
      <c r="J125" s="153">
        <v>0</v>
      </c>
      <c r="L125" s="104">
        <f t="shared" si="6"/>
        <v>0</v>
      </c>
      <c r="P125" s="149">
        <v>316</v>
      </c>
      <c r="Q125" s="150" t="s">
        <v>1003</v>
      </c>
      <c r="R125" s="151">
        <v>2372.65</v>
      </c>
      <c r="S125" s="152">
        <v>2372.65</v>
      </c>
      <c r="T125" s="153">
        <v>2372.65</v>
      </c>
      <c r="U125" s="154">
        <v>0</v>
      </c>
      <c r="V125" s="153">
        <v>0</v>
      </c>
      <c r="W125" s="153">
        <v>0</v>
      </c>
      <c r="X125" s="153">
        <v>0</v>
      </c>
      <c r="Z125" s="104">
        <f t="shared" si="7"/>
        <v>0</v>
      </c>
    </row>
    <row r="126" spans="2:26" x14ac:dyDescent="0.25">
      <c r="B126" s="149">
        <v>299</v>
      </c>
      <c r="C126" s="150" t="s">
        <v>995</v>
      </c>
      <c r="D126" s="155">
        <v>317.24</v>
      </c>
      <c r="E126" s="152">
        <v>317.24</v>
      </c>
      <c r="F126" s="153">
        <v>317.24</v>
      </c>
      <c r="G126" s="154">
        <v>0</v>
      </c>
      <c r="H126" s="153">
        <v>23930.5</v>
      </c>
      <c r="I126" s="153">
        <v>20734.63</v>
      </c>
      <c r="J126" s="153">
        <v>317.24</v>
      </c>
      <c r="L126" s="104">
        <f t="shared" si="6"/>
        <v>317.24</v>
      </c>
      <c r="P126" s="149">
        <v>317</v>
      </c>
      <c r="Q126" s="150" t="s">
        <v>1004</v>
      </c>
      <c r="R126" s="151">
        <v>4378.58</v>
      </c>
      <c r="S126" s="152">
        <v>4378.58</v>
      </c>
      <c r="T126" s="153">
        <v>4378.58</v>
      </c>
      <c r="U126" s="154">
        <v>0</v>
      </c>
      <c r="V126" s="153">
        <v>12366</v>
      </c>
      <c r="W126" s="153">
        <v>10758.42</v>
      </c>
      <c r="X126" s="153">
        <v>4378.58</v>
      </c>
      <c r="Z126" s="104">
        <f t="shared" si="7"/>
        <v>4378.58</v>
      </c>
    </row>
    <row r="127" spans="2:26" x14ac:dyDescent="0.25">
      <c r="B127" s="149">
        <v>300</v>
      </c>
      <c r="C127" s="150" t="s">
        <v>996</v>
      </c>
      <c r="D127" s="151">
        <v>1039.93</v>
      </c>
      <c r="E127" s="152">
        <v>1039.93</v>
      </c>
      <c r="F127" s="153">
        <v>1039.93</v>
      </c>
      <c r="G127" s="154">
        <v>0</v>
      </c>
      <c r="H127" s="153">
        <v>0</v>
      </c>
      <c r="I127" s="153">
        <v>0</v>
      </c>
      <c r="J127" s="153">
        <v>0</v>
      </c>
      <c r="L127" s="104">
        <f t="shared" si="6"/>
        <v>0</v>
      </c>
      <c r="P127" s="149">
        <v>318</v>
      </c>
      <c r="Q127" s="150" t="s">
        <v>1005</v>
      </c>
      <c r="R127" s="154">
        <v>2150</v>
      </c>
      <c r="S127" s="152">
        <v>2150</v>
      </c>
      <c r="T127" s="153">
        <v>2150</v>
      </c>
      <c r="U127" s="154">
        <v>0</v>
      </c>
      <c r="V127" s="153">
        <v>0</v>
      </c>
      <c r="W127" s="153">
        <v>0</v>
      </c>
      <c r="X127" s="153">
        <v>0</v>
      </c>
      <c r="Z127" s="104">
        <f t="shared" si="7"/>
        <v>0</v>
      </c>
    </row>
    <row r="128" spans="2:26" x14ac:dyDescent="0.25">
      <c r="B128" s="149">
        <v>301</v>
      </c>
      <c r="C128" s="150" t="s">
        <v>997</v>
      </c>
      <c r="D128" s="151">
        <v>1003.58</v>
      </c>
      <c r="E128" s="152">
        <v>1003.58</v>
      </c>
      <c r="F128" s="153">
        <v>1003.58</v>
      </c>
      <c r="G128" s="154">
        <v>0</v>
      </c>
      <c r="H128" s="153">
        <v>12904.5</v>
      </c>
      <c r="I128" s="153">
        <v>11097.87</v>
      </c>
      <c r="J128" s="153">
        <v>1003.58</v>
      </c>
      <c r="L128" s="104">
        <f t="shared" si="6"/>
        <v>1003.58</v>
      </c>
      <c r="P128" s="149">
        <v>319</v>
      </c>
      <c r="Q128" s="150" t="s">
        <v>1006</v>
      </c>
      <c r="R128" s="151">
        <v>5058.32</v>
      </c>
      <c r="S128" s="152">
        <v>5058.32</v>
      </c>
      <c r="T128" s="153">
        <v>5058.32</v>
      </c>
      <c r="U128" s="154">
        <v>0</v>
      </c>
      <c r="V128" s="153">
        <v>0</v>
      </c>
      <c r="W128" s="153">
        <v>0</v>
      </c>
      <c r="X128" s="153">
        <v>0</v>
      </c>
      <c r="Z128" s="104">
        <f t="shared" si="7"/>
        <v>0</v>
      </c>
    </row>
    <row r="129" spans="2:26" x14ac:dyDescent="0.25">
      <c r="B129" s="149">
        <v>304</v>
      </c>
      <c r="C129" s="150" t="s">
        <v>998</v>
      </c>
      <c r="D129" s="155">
        <v>22.12</v>
      </c>
      <c r="E129" s="152">
        <v>22.12</v>
      </c>
      <c r="F129" s="153">
        <v>22.12</v>
      </c>
      <c r="G129" s="154">
        <v>0</v>
      </c>
      <c r="H129" s="153">
        <v>91400</v>
      </c>
      <c r="I129" s="153">
        <v>73159.399999999994</v>
      </c>
      <c r="J129" s="153">
        <v>22.12</v>
      </c>
      <c r="L129" s="104">
        <f t="shared" si="6"/>
        <v>22.12</v>
      </c>
      <c r="P129" s="149">
        <v>320</v>
      </c>
      <c r="Q129" s="150" t="s">
        <v>1007</v>
      </c>
      <c r="R129" s="155">
        <v>174.07</v>
      </c>
      <c r="S129" s="152">
        <v>174.07</v>
      </c>
      <c r="T129" s="153">
        <v>174.07</v>
      </c>
      <c r="U129" s="154">
        <v>0</v>
      </c>
      <c r="V129" s="153">
        <v>0</v>
      </c>
      <c r="W129" s="153">
        <v>0</v>
      </c>
      <c r="X129" s="153">
        <v>0</v>
      </c>
      <c r="Z129" s="104">
        <f t="shared" si="7"/>
        <v>0</v>
      </c>
    </row>
    <row r="130" spans="2:26" x14ac:dyDescent="0.25">
      <c r="B130" s="149">
        <v>308</v>
      </c>
      <c r="C130" s="150" t="s">
        <v>999</v>
      </c>
      <c r="D130" s="151">
        <v>5379.33</v>
      </c>
      <c r="E130" s="152">
        <v>5379.33</v>
      </c>
      <c r="F130" s="153">
        <v>5379.33</v>
      </c>
      <c r="G130" s="154">
        <v>0</v>
      </c>
      <c r="H130" s="153">
        <v>258611.89</v>
      </c>
      <c r="I130" s="153">
        <v>224783.97</v>
      </c>
      <c r="J130" s="153">
        <v>5379.33</v>
      </c>
      <c r="L130" s="104">
        <f t="shared" si="6"/>
        <v>5379.33</v>
      </c>
      <c r="P130" s="149">
        <v>321</v>
      </c>
      <c r="Q130" s="150" t="s">
        <v>1008</v>
      </c>
      <c r="R130" s="155">
        <v>829.51</v>
      </c>
      <c r="S130" s="152">
        <v>829.51</v>
      </c>
      <c r="T130" s="153">
        <v>829.51</v>
      </c>
      <c r="U130" s="154">
        <v>0</v>
      </c>
      <c r="V130" s="153">
        <v>0</v>
      </c>
      <c r="W130" s="153">
        <v>0</v>
      </c>
      <c r="X130" s="153">
        <v>0</v>
      </c>
      <c r="Z130" s="104">
        <f t="shared" si="7"/>
        <v>0</v>
      </c>
    </row>
    <row r="131" spans="2:26" x14ac:dyDescent="0.25">
      <c r="B131" s="149">
        <v>311</v>
      </c>
      <c r="C131" s="150" t="s">
        <v>1000</v>
      </c>
      <c r="D131" s="154">
        <v>3054.5</v>
      </c>
      <c r="E131" s="152">
        <v>3054.5</v>
      </c>
      <c r="F131" s="153">
        <v>3054.5</v>
      </c>
      <c r="G131" s="154">
        <v>0</v>
      </c>
      <c r="H131" s="153">
        <v>52005</v>
      </c>
      <c r="I131" s="153">
        <v>45043.43</v>
      </c>
      <c r="J131" s="153">
        <v>3054.5</v>
      </c>
      <c r="L131" s="104">
        <f t="shared" si="6"/>
        <v>3054.5</v>
      </c>
      <c r="P131" s="149">
        <v>325</v>
      </c>
      <c r="Q131" s="150" t="s">
        <v>1009</v>
      </c>
      <c r="R131" s="155">
        <v>948.01</v>
      </c>
      <c r="S131" s="152">
        <v>948.01</v>
      </c>
      <c r="T131" s="153">
        <v>948.01</v>
      </c>
      <c r="U131" s="154">
        <v>0</v>
      </c>
      <c r="V131" s="153">
        <v>0</v>
      </c>
      <c r="W131" s="153">
        <v>0</v>
      </c>
      <c r="X131" s="153">
        <v>0</v>
      </c>
      <c r="Z131" s="104">
        <f t="shared" si="7"/>
        <v>0</v>
      </c>
    </row>
    <row r="132" spans="2:26" x14ac:dyDescent="0.25">
      <c r="B132" s="149">
        <v>312</v>
      </c>
      <c r="C132" s="150" t="s">
        <v>1001</v>
      </c>
      <c r="D132" s="151">
        <v>36330.01</v>
      </c>
      <c r="E132" s="152">
        <v>28746.93</v>
      </c>
      <c r="F132" s="153">
        <v>28746.93</v>
      </c>
      <c r="G132" s="151">
        <v>7583.08</v>
      </c>
      <c r="H132" s="153">
        <v>170137.3</v>
      </c>
      <c r="I132" s="153">
        <v>140034.01999999999</v>
      </c>
      <c r="J132" s="153">
        <v>36330.01</v>
      </c>
      <c r="L132" s="104">
        <f t="shared" si="6"/>
        <v>28746.93</v>
      </c>
      <c r="P132" s="149">
        <v>326</v>
      </c>
      <c r="Q132" s="150" t="s">
        <v>976</v>
      </c>
      <c r="R132" s="154">
        <v>2150</v>
      </c>
      <c r="S132" s="152">
        <v>2150</v>
      </c>
      <c r="T132" s="153">
        <v>2150</v>
      </c>
      <c r="U132" s="154">
        <v>0</v>
      </c>
      <c r="V132" s="153">
        <v>0</v>
      </c>
      <c r="W132" s="153">
        <v>0</v>
      </c>
      <c r="X132" s="153">
        <v>0</v>
      </c>
      <c r="Z132" s="104">
        <f t="shared" si="7"/>
        <v>0</v>
      </c>
    </row>
    <row r="133" spans="2:26" x14ac:dyDescent="0.25">
      <c r="B133" s="149">
        <v>315</v>
      </c>
      <c r="C133" s="150" t="s">
        <v>1002</v>
      </c>
      <c r="D133" s="151">
        <v>2178.1799999999998</v>
      </c>
      <c r="E133" s="152">
        <v>2178.1799999999998</v>
      </c>
      <c r="F133" s="153">
        <v>2178.1799999999998</v>
      </c>
      <c r="G133" s="154">
        <v>0</v>
      </c>
      <c r="H133" s="153">
        <v>0</v>
      </c>
      <c r="I133" s="153">
        <v>0</v>
      </c>
      <c r="J133" s="153">
        <v>0</v>
      </c>
      <c r="L133" s="104">
        <f t="shared" si="6"/>
        <v>0</v>
      </c>
      <c r="P133" s="149">
        <v>327</v>
      </c>
      <c r="Q133" s="150" t="s">
        <v>1010</v>
      </c>
      <c r="R133" s="155">
        <v>19.97</v>
      </c>
      <c r="S133" s="152">
        <v>19.97</v>
      </c>
      <c r="T133" s="153">
        <v>19.97</v>
      </c>
      <c r="U133" s="154">
        <v>0</v>
      </c>
      <c r="V133" s="153">
        <v>0</v>
      </c>
      <c r="W133" s="153">
        <v>0</v>
      </c>
      <c r="X133" s="153">
        <v>0</v>
      </c>
      <c r="Z133" s="104">
        <f t="shared" si="7"/>
        <v>0</v>
      </c>
    </row>
    <row r="134" spans="2:26" x14ac:dyDescent="0.25">
      <c r="B134" s="149">
        <v>316</v>
      </c>
      <c r="C134" s="150" t="s">
        <v>1003</v>
      </c>
      <c r="D134" s="151">
        <v>2372.65</v>
      </c>
      <c r="E134" s="152">
        <v>2372.65</v>
      </c>
      <c r="F134" s="153">
        <v>2372.65</v>
      </c>
      <c r="G134" s="154">
        <v>0</v>
      </c>
      <c r="H134" s="153">
        <v>0</v>
      </c>
      <c r="I134" s="153">
        <v>0</v>
      </c>
      <c r="J134" s="153">
        <v>0</v>
      </c>
      <c r="L134" s="104">
        <f t="shared" si="6"/>
        <v>0</v>
      </c>
      <c r="P134" s="149">
        <v>332</v>
      </c>
      <c r="Q134" s="150" t="s">
        <v>1011</v>
      </c>
      <c r="R134" s="151">
        <v>28900.76</v>
      </c>
      <c r="S134" s="152">
        <v>28900.76</v>
      </c>
      <c r="T134" s="153">
        <v>28900.76</v>
      </c>
      <c r="U134" s="154">
        <v>0</v>
      </c>
      <c r="V134" s="153">
        <v>0</v>
      </c>
      <c r="W134" s="153">
        <v>0</v>
      </c>
      <c r="X134" s="153">
        <v>0</v>
      </c>
      <c r="Z134" s="104">
        <f t="shared" si="7"/>
        <v>0</v>
      </c>
    </row>
    <row r="135" spans="2:26" x14ac:dyDescent="0.25">
      <c r="B135" s="149">
        <v>317</v>
      </c>
      <c r="C135" s="150" t="s">
        <v>1004</v>
      </c>
      <c r="D135" s="151">
        <v>4378.58</v>
      </c>
      <c r="E135" s="152">
        <v>4378.58</v>
      </c>
      <c r="F135" s="153">
        <v>4378.58</v>
      </c>
      <c r="G135" s="154">
        <v>0</v>
      </c>
      <c r="H135" s="153">
        <v>12366</v>
      </c>
      <c r="I135" s="153">
        <v>10758.42</v>
      </c>
      <c r="J135" s="153">
        <v>4378.58</v>
      </c>
      <c r="L135" s="104">
        <f t="shared" si="6"/>
        <v>4378.58</v>
      </c>
      <c r="P135" s="149">
        <v>336</v>
      </c>
      <c r="Q135" s="150" t="s">
        <v>1012</v>
      </c>
      <c r="R135" s="154">
        <v>1200</v>
      </c>
      <c r="S135" s="152">
        <v>1200</v>
      </c>
      <c r="T135" s="153">
        <v>1200</v>
      </c>
      <c r="U135" s="154">
        <v>0</v>
      </c>
      <c r="V135" s="153">
        <v>0</v>
      </c>
      <c r="W135" s="153">
        <v>0</v>
      </c>
      <c r="X135" s="153">
        <v>0</v>
      </c>
      <c r="Z135" s="104">
        <f t="shared" si="7"/>
        <v>0</v>
      </c>
    </row>
    <row r="136" spans="2:26" x14ac:dyDescent="0.25">
      <c r="B136" s="149">
        <v>318</v>
      </c>
      <c r="C136" s="150" t="s">
        <v>1005</v>
      </c>
      <c r="D136" s="154">
        <v>2150</v>
      </c>
      <c r="E136" s="152">
        <v>2150</v>
      </c>
      <c r="F136" s="153">
        <v>2150</v>
      </c>
      <c r="G136" s="154">
        <v>0</v>
      </c>
      <c r="H136" s="153">
        <v>0</v>
      </c>
      <c r="I136" s="153">
        <v>0</v>
      </c>
      <c r="J136" s="153">
        <v>0</v>
      </c>
      <c r="L136" s="104">
        <f t="shared" si="6"/>
        <v>0</v>
      </c>
      <c r="P136" s="149">
        <v>338</v>
      </c>
      <c r="Q136" s="150" t="s">
        <v>1013</v>
      </c>
      <c r="R136" s="154">
        <v>855.9</v>
      </c>
      <c r="S136" s="152">
        <v>855.9</v>
      </c>
      <c r="T136" s="153">
        <v>855.9</v>
      </c>
      <c r="U136" s="154">
        <v>0</v>
      </c>
      <c r="V136" s="153">
        <v>0</v>
      </c>
      <c r="W136" s="153">
        <v>0</v>
      </c>
      <c r="X136" s="153">
        <v>0</v>
      </c>
      <c r="Z136" s="104">
        <f t="shared" si="7"/>
        <v>0</v>
      </c>
    </row>
    <row r="137" spans="2:26" x14ac:dyDescent="0.25">
      <c r="B137" s="149">
        <v>319</v>
      </c>
      <c r="C137" s="150" t="s">
        <v>1006</v>
      </c>
      <c r="D137" s="151">
        <v>5058.32</v>
      </c>
      <c r="E137" s="152">
        <v>5058.32</v>
      </c>
      <c r="F137" s="153">
        <v>5058.32</v>
      </c>
      <c r="G137" s="154">
        <v>0</v>
      </c>
      <c r="H137" s="153">
        <v>0</v>
      </c>
      <c r="I137" s="153">
        <v>0</v>
      </c>
      <c r="J137" s="153">
        <v>0</v>
      </c>
      <c r="L137" s="104">
        <f t="shared" si="6"/>
        <v>0</v>
      </c>
      <c r="P137" s="149">
        <v>341</v>
      </c>
      <c r="Q137" s="150" t="s">
        <v>1014</v>
      </c>
      <c r="R137" s="151">
        <v>5296.54</v>
      </c>
      <c r="S137" s="152">
        <v>-233.95</v>
      </c>
      <c r="T137" s="153">
        <v>0</v>
      </c>
      <c r="U137" s="151">
        <v>5296.54</v>
      </c>
      <c r="V137" s="153">
        <v>24220</v>
      </c>
      <c r="W137" s="153">
        <v>18214.3</v>
      </c>
      <c r="X137" s="153">
        <v>5296.54</v>
      </c>
      <c r="Z137" s="104">
        <f t="shared" si="7"/>
        <v>0</v>
      </c>
    </row>
    <row r="138" spans="2:26" x14ac:dyDescent="0.25">
      <c r="B138" s="149">
        <v>320</v>
      </c>
      <c r="C138" s="150" t="s">
        <v>1007</v>
      </c>
      <c r="D138" s="155">
        <v>174.07</v>
      </c>
      <c r="E138" s="152">
        <v>174.07</v>
      </c>
      <c r="F138" s="153">
        <v>174.07</v>
      </c>
      <c r="G138" s="154">
        <v>0</v>
      </c>
      <c r="H138" s="153">
        <v>0</v>
      </c>
      <c r="I138" s="153">
        <v>0</v>
      </c>
      <c r="J138" s="153">
        <v>0</v>
      </c>
      <c r="L138" s="104">
        <f t="shared" si="6"/>
        <v>0</v>
      </c>
      <c r="P138" s="149">
        <v>343</v>
      </c>
      <c r="Q138" s="150" t="s">
        <v>1015</v>
      </c>
      <c r="R138" s="155">
        <v>254.48</v>
      </c>
      <c r="S138" s="152">
        <v>254.48</v>
      </c>
      <c r="T138" s="153">
        <v>254.48</v>
      </c>
      <c r="U138" s="154">
        <v>0</v>
      </c>
      <c r="V138" s="153">
        <v>3416.5</v>
      </c>
      <c r="W138" s="153">
        <v>2972.36</v>
      </c>
      <c r="X138" s="153">
        <v>254.48</v>
      </c>
      <c r="Z138" s="104">
        <f t="shared" si="7"/>
        <v>254.48</v>
      </c>
    </row>
    <row r="139" spans="2:26" x14ac:dyDescent="0.25">
      <c r="B139" s="149">
        <v>321</v>
      </c>
      <c r="C139" s="150" t="s">
        <v>1008</v>
      </c>
      <c r="D139" s="155">
        <v>829.51</v>
      </c>
      <c r="E139" s="152">
        <v>829.51</v>
      </c>
      <c r="F139" s="153">
        <v>829.51</v>
      </c>
      <c r="G139" s="154">
        <v>0</v>
      </c>
      <c r="H139" s="153">
        <v>0</v>
      </c>
      <c r="I139" s="153">
        <v>0</v>
      </c>
      <c r="J139" s="153">
        <v>0</v>
      </c>
      <c r="L139" s="104">
        <f t="shared" si="6"/>
        <v>0</v>
      </c>
      <c r="P139" s="149">
        <v>344</v>
      </c>
      <c r="Q139" s="150" t="s">
        <v>1016</v>
      </c>
      <c r="R139" s="151">
        <v>1163.6400000000001</v>
      </c>
      <c r="S139" s="152">
        <v>1163.6400000000001</v>
      </c>
      <c r="T139" s="153">
        <v>1163.6400000000001</v>
      </c>
      <c r="U139" s="154">
        <v>0</v>
      </c>
      <c r="V139" s="153">
        <v>6204</v>
      </c>
      <c r="W139" s="153">
        <v>5253.12</v>
      </c>
      <c r="X139" s="153">
        <v>1163.6400000000001</v>
      </c>
      <c r="Z139" s="104">
        <f t="shared" si="7"/>
        <v>1163.6400000000001</v>
      </c>
    </row>
    <row r="140" spans="2:26" x14ac:dyDescent="0.25">
      <c r="B140" s="149">
        <v>325</v>
      </c>
      <c r="C140" s="150" t="s">
        <v>1009</v>
      </c>
      <c r="D140" s="155">
        <v>948.01</v>
      </c>
      <c r="E140" s="152">
        <v>948.01</v>
      </c>
      <c r="F140" s="153">
        <v>948.01</v>
      </c>
      <c r="G140" s="154">
        <v>0</v>
      </c>
      <c r="H140" s="153">
        <v>0</v>
      </c>
      <c r="I140" s="153">
        <v>0</v>
      </c>
      <c r="J140" s="153">
        <v>0</v>
      </c>
      <c r="L140" s="104">
        <f t="shared" si="6"/>
        <v>0</v>
      </c>
      <c r="P140" s="149">
        <v>345</v>
      </c>
      <c r="Q140" s="150" t="s">
        <v>1017</v>
      </c>
      <c r="R140" s="151">
        <v>55119.040000000001</v>
      </c>
      <c r="S140" s="152">
        <v>55119.040000000001</v>
      </c>
      <c r="T140" s="153">
        <v>55119.040000000001</v>
      </c>
      <c r="U140" s="154">
        <v>0</v>
      </c>
      <c r="V140" s="153">
        <v>0</v>
      </c>
      <c r="W140" s="153">
        <v>0</v>
      </c>
      <c r="X140" s="153">
        <v>0</v>
      </c>
      <c r="Z140" s="104">
        <f t="shared" si="7"/>
        <v>0</v>
      </c>
    </row>
    <row r="141" spans="2:26" x14ac:dyDescent="0.25">
      <c r="B141" s="149">
        <v>326</v>
      </c>
      <c r="C141" s="150" t="s">
        <v>976</v>
      </c>
      <c r="D141" s="154">
        <v>2150</v>
      </c>
      <c r="E141" s="152">
        <v>2150</v>
      </c>
      <c r="F141" s="153">
        <v>2150</v>
      </c>
      <c r="G141" s="154">
        <v>0</v>
      </c>
      <c r="H141" s="153">
        <v>0</v>
      </c>
      <c r="I141" s="153">
        <v>0</v>
      </c>
      <c r="J141" s="153">
        <v>0</v>
      </c>
      <c r="L141" s="104">
        <f t="shared" si="6"/>
        <v>0</v>
      </c>
      <c r="P141" s="149">
        <v>346</v>
      </c>
      <c r="Q141" s="150" t="s">
        <v>1018</v>
      </c>
      <c r="R141" s="154">
        <v>240</v>
      </c>
      <c r="S141" s="152">
        <v>240</v>
      </c>
      <c r="T141" s="153">
        <v>240</v>
      </c>
      <c r="U141" s="154">
        <v>0</v>
      </c>
      <c r="V141" s="153">
        <v>0</v>
      </c>
      <c r="W141" s="153">
        <v>0</v>
      </c>
      <c r="X141" s="153">
        <v>0</v>
      </c>
      <c r="Z141" s="104">
        <f t="shared" si="7"/>
        <v>0</v>
      </c>
    </row>
    <row r="142" spans="2:26" x14ac:dyDescent="0.25">
      <c r="B142" s="149">
        <v>327</v>
      </c>
      <c r="C142" s="150" t="s">
        <v>1010</v>
      </c>
      <c r="D142" s="155">
        <v>19.97</v>
      </c>
      <c r="E142" s="152">
        <v>19.97</v>
      </c>
      <c r="F142" s="153">
        <v>19.97</v>
      </c>
      <c r="G142" s="154">
        <v>0</v>
      </c>
      <c r="H142" s="153">
        <v>0</v>
      </c>
      <c r="I142" s="153">
        <v>0</v>
      </c>
      <c r="J142" s="153">
        <v>0</v>
      </c>
      <c r="L142" s="104">
        <f t="shared" si="6"/>
        <v>0</v>
      </c>
      <c r="P142" s="149">
        <v>348</v>
      </c>
      <c r="Q142" s="150" t="s">
        <v>974</v>
      </c>
      <c r="R142" s="151">
        <v>5539.43</v>
      </c>
      <c r="S142" s="152">
        <v>5539.43</v>
      </c>
      <c r="T142" s="153">
        <v>5539.43</v>
      </c>
      <c r="U142" s="154">
        <v>0</v>
      </c>
      <c r="V142" s="153">
        <v>23519.87</v>
      </c>
      <c r="W142" s="153">
        <v>19122.12</v>
      </c>
      <c r="X142" s="153">
        <v>5539.43</v>
      </c>
      <c r="Z142" s="104">
        <f t="shared" si="7"/>
        <v>5539.43</v>
      </c>
    </row>
    <row r="143" spans="2:26" x14ac:dyDescent="0.25">
      <c r="B143" s="149">
        <v>332</v>
      </c>
      <c r="C143" s="150" t="s">
        <v>1011</v>
      </c>
      <c r="D143" s="151">
        <v>28900.76</v>
      </c>
      <c r="E143" s="152">
        <v>28900.76</v>
      </c>
      <c r="F143" s="153">
        <v>28900.76</v>
      </c>
      <c r="G143" s="154">
        <v>0</v>
      </c>
      <c r="H143" s="153">
        <v>0</v>
      </c>
      <c r="I143" s="153">
        <v>0</v>
      </c>
      <c r="J143" s="153">
        <v>0</v>
      </c>
      <c r="L143" s="104">
        <f t="shared" si="6"/>
        <v>0</v>
      </c>
      <c r="P143" s="149">
        <v>353</v>
      </c>
      <c r="Q143" s="150" t="s">
        <v>1019</v>
      </c>
      <c r="R143" s="151">
        <v>1807.94</v>
      </c>
      <c r="S143" s="152">
        <v>1807.94</v>
      </c>
      <c r="T143" s="153">
        <v>1807.94</v>
      </c>
      <c r="U143" s="154">
        <v>0</v>
      </c>
      <c r="V143" s="153">
        <v>0</v>
      </c>
      <c r="W143" s="153">
        <v>0</v>
      </c>
      <c r="X143" s="153">
        <v>0</v>
      </c>
      <c r="Z143" s="104">
        <f t="shared" si="7"/>
        <v>0</v>
      </c>
    </row>
    <row r="144" spans="2:26" x14ac:dyDescent="0.25">
      <c r="B144" s="149">
        <v>336</v>
      </c>
      <c r="C144" s="150" t="s">
        <v>1012</v>
      </c>
      <c r="D144" s="154">
        <v>1200</v>
      </c>
      <c r="E144" s="152">
        <v>1200</v>
      </c>
      <c r="F144" s="153">
        <v>1200</v>
      </c>
      <c r="G144" s="154">
        <v>0</v>
      </c>
      <c r="H144" s="153">
        <v>0</v>
      </c>
      <c r="I144" s="153">
        <v>0</v>
      </c>
      <c r="J144" s="153">
        <v>0</v>
      </c>
      <c r="L144" s="104">
        <f t="shared" si="6"/>
        <v>0</v>
      </c>
      <c r="P144" s="149">
        <v>355</v>
      </c>
      <c r="Q144" s="150" t="s">
        <v>1020</v>
      </c>
      <c r="R144" s="151">
        <v>1371.66</v>
      </c>
      <c r="S144" s="152">
        <v>1371.66</v>
      </c>
      <c r="T144" s="153">
        <v>1371.66</v>
      </c>
      <c r="U144" s="154">
        <v>0</v>
      </c>
      <c r="V144" s="153">
        <v>450036</v>
      </c>
      <c r="W144" s="153">
        <v>389178</v>
      </c>
      <c r="X144" s="153">
        <v>1371.66</v>
      </c>
      <c r="Z144" s="104">
        <f t="shared" si="7"/>
        <v>1371.66</v>
      </c>
    </row>
    <row r="145" spans="1:27" x14ac:dyDescent="0.25">
      <c r="B145" s="149">
        <v>338</v>
      </c>
      <c r="C145" s="150" t="s">
        <v>1013</v>
      </c>
      <c r="D145" s="154">
        <v>855.9</v>
      </c>
      <c r="E145" s="152">
        <v>855.9</v>
      </c>
      <c r="F145" s="153">
        <v>855.9</v>
      </c>
      <c r="G145" s="154">
        <v>0</v>
      </c>
      <c r="H145" s="153">
        <v>0</v>
      </c>
      <c r="I145" s="153">
        <v>0</v>
      </c>
      <c r="J145" s="153">
        <v>0</v>
      </c>
      <c r="L145" s="104">
        <f t="shared" si="6"/>
        <v>0</v>
      </c>
      <c r="P145" s="149">
        <v>360</v>
      </c>
      <c r="Q145" s="150" t="s">
        <v>922</v>
      </c>
      <c r="R145" s="151">
        <v>20625.84</v>
      </c>
      <c r="S145" s="152">
        <v>6575.29</v>
      </c>
      <c r="T145" s="153">
        <v>6575.29</v>
      </c>
      <c r="U145" s="151">
        <v>14050.55</v>
      </c>
      <c r="V145" s="153">
        <v>292318</v>
      </c>
      <c r="W145" s="153">
        <v>244840.73</v>
      </c>
      <c r="X145" s="153">
        <v>20625.84</v>
      </c>
      <c r="Z145" s="104">
        <f t="shared" si="7"/>
        <v>6575.29</v>
      </c>
    </row>
    <row r="146" spans="1:27" x14ac:dyDescent="0.25">
      <c r="B146" s="149">
        <v>341</v>
      </c>
      <c r="C146" s="150" t="s">
        <v>1014</v>
      </c>
      <c r="D146" s="151">
        <v>5296.54</v>
      </c>
      <c r="E146" s="152">
        <v>-233.95</v>
      </c>
      <c r="F146" s="153">
        <v>0</v>
      </c>
      <c r="G146" s="151">
        <v>5296.54</v>
      </c>
      <c r="H146" s="153">
        <v>24220</v>
      </c>
      <c r="I146" s="153">
        <v>18214.3</v>
      </c>
      <c r="J146" s="153">
        <v>5296.54</v>
      </c>
      <c r="L146" s="104">
        <f t="shared" si="6"/>
        <v>0</v>
      </c>
      <c r="P146" s="149">
        <v>367</v>
      </c>
      <c r="Q146" s="150" t="s">
        <v>1021</v>
      </c>
      <c r="R146" s="151">
        <v>30227.25</v>
      </c>
      <c r="S146" s="152">
        <v>30227.25</v>
      </c>
      <c r="T146" s="153">
        <v>30227.25</v>
      </c>
      <c r="U146" s="154">
        <v>0</v>
      </c>
      <c r="V146" s="153">
        <v>256851</v>
      </c>
      <c r="W146" s="153">
        <v>212584.87</v>
      </c>
      <c r="X146" s="153">
        <v>30227.25</v>
      </c>
      <c r="Z146" s="104">
        <f t="shared" si="7"/>
        <v>30227.25</v>
      </c>
    </row>
    <row r="147" spans="1:27" x14ac:dyDescent="0.25">
      <c r="B147" s="149">
        <v>343</v>
      </c>
      <c r="C147" s="150" t="s">
        <v>1015</v>
      </c>
      <c r="D147" s="155">
        <v>254.48</v>
      </c>
      <c r="E147" s="152">
        <v>254.48</v>
      </c>
      <c r="F147" s="153">
        <v>254.48</v>
      </c>
      <c r="G147" s="154">
        <v>0</v>
      </c>
      <c r="H147" s="153">
        <v>3416.5</v>
      </c>
      <c r="I147" s="153">
        <v>2972.36</v>
      </c>
      <c r="J147" s="153">
        <v>254.48</v>
      </c>
      <c r="L147" s="104">
        <f t="shared" si="6"/>
        <v>254.48</v>
      </c>
      <c r="P147" s="149">
        <v>368</v>
      </c>
      <c r="Q147" s="150" t="s">
        <v>1022</v>
      </c>
      <c r="R147" s="155">
        <v>378.15</v>
      </c>
      <c r="S147" s="152">
        <v>378.15</v>
      </c>
      <c r="T147" s="153">
        <v>378.15</v>
      </c>
      <c r="U147" s="154">
        <v>0</v>
      </c>
      <c r="V147" s="153">
        <v>6821.63</v>
      </c>
      <c r="W147" s="153">
        <v>3397.12</v>
      </c>
      <c r="X147" s="153">
        <v>378.15</v>
      </c>
      <c r="Z147" s="104">
        <f t="shared" si="7"/>
        <v>378.15</v>
      </c>
    </row>
    <row r="148" spans="1:27" x14ac:dyDescent="0.25">
      <c r="B148" s="149">
        <v>344</v>
      </c>
      <c r="C148" s="150" t="s">
        <v>1016</v>
      </c>
      <c r="D148" s="151">
        <v>1163.6400000000001</v>
      </c>
      <c r="E148" s="152">
        <v>1163.6400000000001</v>
      </c>
      <c r="F148" s="153">
        <v>1163.6400000000001</v>
      </c>
      <c r="G148" s="154">
        <v>0</v>
      </c>
      <c r="H148" s="153">
        <v>6204</v>
      </c>
      <c r="I148" s="153">
        <v>5253.12</v>
      </c>
      <c r="J148" s="153">
        <v>1163.6400000000001</v>
      </c>
      <c r="L148" s="104">
        <f t="shared" si="6"/>
        <v>1163.6400000000001</v>
      </c>
      <c r="P148" s="149">
        <v>371</v>
      </c>
      <c r="Q148" s="150" t="s">
        <v>1023</v>
      </c>
      <c r="R148" s="151">
        <v>2225.13</v>
      </c>
      <c r="S148" s="152">
        <v>2225.13</v>
      </c>
      <c r="T148" s="153">
        <v>2225.13</v>
      </c>
      <c r="U148" s="154">
        <v>0</v>
      </c>
      <c r="V148" s="153">
        <v>0</v>
      </c>
      <c r="W148" s="153">
        <v>0</v>
      </c>
      <c r="X148" s="153">
        <v>0</v>
      </c>
      <c r="Z148" s="104">
        <f t="shared" si="7"/>
        <v>0</v>
      </c>
    </row>
    <row r="149" spans="1:27" x14ac:dyDescent="0.25">
      <c r="B149" s="149">
        <v>345</v>
      </c>
      <c r="C149" s="150" t="s">
        <v>1017</v>
      </c>
      <c r="D149" s="151">
        <v>55119.040000000001</v>
      </c>
      <c r="E149" s="152">
        <v>55119.040000000001</v>
      </c>
      <c r="F149" s="153">
        <v>55119.040000000001</v>
      </c>
      <c r="G149" s="154">
        <v>0</v>
      </c>
      <c r="H149" s="153">
        <v>0</v>
      </c>
      <c r="I149" s="153">
        <v>0</v>
      </c>
      <c r="J149" s="153">
        <v>0</v>
      </c>
      <c r="L149" s="104">
        <f t="shared" si="6"/>
        <v>0</v>
      </c>
      <c r="P149" s="149">
        <v>373</v>
      </c>
      <c r="Q149" s="150" t="s">
        <v>1024</v>
      </c>
      <c r="R149" s="155">
        <v>902.26</v>
      </c>
      <c r="S149" s="152">
        <v>902.26</v>
      </c>
      <c r="T149" s="153">
        <v>902.26</v>
      </c>
      <c r="U149" s="154">
        <v>0</v>
      </c>
      <c r="V149" s="153">
        <v>6080</v>
      </c>
      <c r="W149" s="153">
        <v>3344</v>
      </c>
      <c r="X149" s="153">
        <v>902.26</v>
      </c>
      <c r="Z149" s="104">
        <f t="shared" si="7"/>
        <v>902.26</v>
      </c>
    </row>
    <row r="150" spans="1:27" x14ac:dyDescent="0.25">
      <c r="B150" s="149">
        <v>346</v>
      </c>
      <c r="C150" s="150" t="s">
        <v>1018</v>
      </c>
      <c r="D150" s="154">
        <v>240</v>
      </c>
      <c r="E150" s="152">
        <v>240</v>
      </c>
      <c r="F150" s="153">
        <v>240</v>
      </c>
      <c r="G150" s="154">
        <v>0</v>
      </c>
      <c r="H150" s="153">
        <v>0</v>
      </c>
      <c r="I150" s="153">
        <v>0</v>
      </c>
      <c r="J150" s="153">
        <v>0</v>
      </c>
      <c r="L150" s="104">
        <f t="shared" si="6"/>
        <v>0</v>
      </c>
      <c r="P150" s="149">
        <v>375</v>
      </c>
      <c r="Q150" s="150" t="s">
        <v>1025</v>
      </c>
      <c r="R150" s="151">
        <v>3581.46</v>
      </c>
      <c r="S150" s="152">
        <v>322.41000000000003</v>
      </c>
      <c r="T150" s="153">
        <v>322.41000000000003</v>
      </c>
      <c r="U150" s="151">
        <v>3259.05</v>
      </c>
      <c r="V150" s="153">
        <v>0</v>
      </c>
      <c r="W150" s="153">
        <v>0</v>
      </c>
      <c r="X150" s="153">
        <v>0</v>
      </c>
      <c r="Z150" s="104">
        <f t="shared" si="7"/>
        <v>0</v>
      </c>
    </row>
    <row r="151" spans="1:27" x14ac:dyDescent="0.25">
      <c r="B151" s="149">
        <v>348</v>
      </c>
      <c r="C151" s="150" t="s">
        <v>974</v>
      </c>
      <c r="D151" s="151">
        <v>5539.43</v>
      </c>
      <c r="E151" s="152">
        <v>5539.43</v>
      </c>
      <c r="F151" s="153">
        <v>5539.43</v>
      </c>
      <c r="G151" s="154">
        <v>0</v>
      </c>
      <c r="H151" s="153">
        <v>23519.87</v>
      </c>
      <c r="I151" s="153">
        <v>19122.12</v>
      </c>
      <c r="J151" s="153">
        <v>5539.43</v>
      </c>
      <c r="L151" s="104">
        <f t="shared" si="6"/>
        <v>5539.43</v>
      </c>
      <c r="P151" s="149">
        <v>376</v>
      </c>
      <c r="Q151" s="150" t="s">
        <v>1026</v>
      </c>
      <c r="R151" s="154">
        <v>360</v>
      </c>
      <c r="S151" s="152">
        <v>360</v>
      </c>
      <c r="T151" s="153">
        <v>360</v>
      </c>
      <c r="U151" s="154">
        <v>0</v>
      </c>
      <c r="V151" s="153">
        <v>0</v>
      </c>
      <c r="W151" s="153">
        <v>0</v>
      </c>
      <c r="X151" s="153">
        <v>0</v>
      </c>
      <c r="Z151" s="104">
        <f t="shared" si="7"/>
        <v>0</v>
      </c>
    </row>
    <row r="152" spans="1:27" x14ac:dyDescent="0.25">
      <c r="B152" s="149">
        <v>353</v>
      </c>
      <c r="C152" s="150" t="s">
        <v>1019</v>
      </c>
      <c r="D152" s="151">
        <v>1807.94</v>
      </c>
      <c r="E152" s="152">
        <v>1807.94</v>
      </c>
      <c r="F152" s="153">
        <v>1807.94</v>
      </c>
      <c r="G152" s="154">
        <v>0</v>
      </c>
      <c r="H152" s="153">
        <v>0</v>
      </c>
      <c r="I152" s="153">
        <v>0</v>
      </c>
      <c r="J152" s="153">
        <v>0</v>
      </c>
      <c r="L152" s="104">
        <f t="shared" si="6"/>
        <v>0</v>
      </c>
      <c r="P152" s="149">
        <v>377</v>
      </c>
      <c r="Q152" s="150" t="s">
        <v>1027</v>
      </c>
      <c r="R152" s="155">
        <v>400.12</v>
      </c>
      <c r="S152" s="152">
        <v>400.12</v>
      </c>
      <c r="T152" s="153">
        <v>400.12</v>
      </c>
      <c r="U152" s="154">
        <v>0</v>
      </c>
      <c r="V152" s="153">
        <v>0</v>
      </c>
      <c r="W152" s="153">
        <v>0</v>
      </c>
      <c r="X152" s="153">
        <v>0</v>
      </c>
      <c r="Z152" s="104">
        <f t="shared" si="7"/>
        <v>0</v>
      </c>
    </row>
    <row r="153" spans="1:27" x14ac:dyDescent="0.25">
      <c r="B153" s="149">
        <v>355</v>
      </c>
      <c r="C153" s="150" t="s">
        <v>1020</v>
      </c>
      <c r="D153" s="151">
        <v>1371.66</v>
      </c>
      <c r="E153" s="152">
        <v>1371.66</v>
      </c>
      <c r="F153" s="153">
        <v>1371.66</v>
      </c>
      <c r="G153" s="154">
        <v>0</v>
      </c>
      <c r="H153" s="153">
        <v>450036</v>
      </c>
      <c r="I153" s="153">
        <v>389178</v>
      </c>
      <c r="J153" s="153">
        <v>1371.66</v>
      </c>
      <c r="L153" s="104">
        <f t="shared" si="6"/>
        <v>1371.66</v>
      </c>
      <c r="P153" s="149">
        <v>379</v>
      </c>
      <c r="Q153" s="150" t="s">
        <v>1028</v>
      </c>
      <c r="R153" s="154">
        <v>1850</v>
      </c>
      <c r="S153" s="152">
        <v>1850</v>
      </c>
      <c r="T153" s="153">
        <v>1850</v>
      </c>
      <c r="U153" s="154">
        <v>0</v>
      </c>
      <c r="V153" s="153">
        <v>0</v>
      </c>
      <c r="W153" s="153">
        <v>0</v>
      </c>
      <c r="X153" s="153">
        <v>0</v>
      </c>
      <c r="Z153" s="104">
        <f t="shared" si="7"/>
        <v>0</v>
      </c>
    </row>
    <row r="154" spans="1:27" x14ac:dyDescent="0.25">
      <c r="B154" s="149">
        <v>360</v>
      </c>
      <c r="C154" s="150" t="s">
        <v>922</v>
      </c>
      <c r="D154" s="151">
        <v>20625.84</v>
      </c>
      <c r="E154" s="152">
        <v>6575.29</v>
      </c>
      <c r="F154" s="153">
        <v>6575.29</v>
      </c>
      <c r="G154" s="151">
        <v>14050.55</v>
      </c>
      <c r="H154" s="153">
        <v>292318</v>
      </c>
      <c r="I154" s="153">
        <v>244840.73</v>
      </c>
      <c r="J154" s="153">
        <v>20625.84</v>
      </c>
      <c r="L154" s="104">
        <f t="shared" si="6"/>
        <v>6575.29</v>
      </c>
      <c r="P154" s="149">
        <v>380</v>
      </c>
      <c r="Q154" s="150" t="s">
        <v>1029</v>
      </c>
      <c r="R154" s="151">
        <v>2660835.4700000002</v>
      </c>
      <c r="S154" s="152">
        <v>2660835.4700000002</v>
      </c>
      <c r="T154" s="153">
        <v>2660835.4700000002</v>
      </c>
      <c r="U154" s="154">
        <v>0</v>
      </c>
      <c r="V154" s="153">
        <v>513370</v>
      </c>
      <c r="W154" s="153">
        <v>215615.4</v>
      </c>
      <c r="X154" s="153">
        <v>215615.4</v>
      </c>
      <c r="Z154" s="104">
        <f t="shared" si="7"/>
        <v>513370</v>
      </c>
    </row>
    <row r="155" spans="1:27" x14ac:dyDescent="0.25">
      <c r="B155" s="149">
        <v>367</v>
      </c>
      <c r="C155" s="150" t="s">
        <v>1021</v>
      </c>
      <c r="D155" s="151">
        <v>30227.25</v>
      </c>
      <c r="E155" s="152">
        <v>30227.25</v>
      </c>
      <c r="F155" s="153">
        <v>30227.25</v>
      </c>
      <c r="G155" s="154">
        <v>0</v>
      </c>
      <c r="H155" s="153">
        <v>256851</v>
      </c>
      <c r="I155" s="153">
        <v>212584.87</v>
      </c>
      <c r="J155" s="153">
        <v>30227.25</v>
      </c>
      <c r="L155" s="104">
        <f t="shared" si="6"/>
        <v>30227.25</v>
      </c>
      <c r="P155" s="149">
        <v>382</v>
      </c>
      <c r="Q155" s="150" t="s">
        <v>1030</v>
      </c>
      <c r="R155" s="151">
        <v>298281.96999999997</v>
      </c>
      <c r="S155" s="152">
        <v>298281.96999999997</v>
      </c>
      <c r="T155" s="153">
        <v>298281.96999999997</v>
      </c>
      <c r="U155" s="154">
        <v>0</v>
      </c>
      <c r="V155" s="153">
        <v>0</v>
      </c>
      <c r="W155" s="153">
        <v>0</v>
      </c>
      <c r="X155" s="153">
        <v>0</v>
      </c>
      <c r="Z155" s="104">
        <f t="shared" si="7"/>
        <v>0</v>
      </c>
    </row>
    <row r="156" spans="1:27" x14ac:dyDescent="0.25">
      <c r="B156" s="149">
        <v>368</v>
      </c>
      <c r="C156" s="150" t="s">
        <v>1022</v>
      </c>
      <c r="D156" s="155">
        <v>378.15</v>
      </c>
      <c r="E156" s="152">
        <v>378.15</v>
      </c>
      <c r="F156" s="153">
        <v>378.15</v>
      </c>
      <c r="G156" s="154">
        <v>0</v>
      </c>
      <c r="H156" s="153">
        <v>6821.63</v>
      </c>
      <c r="I156" s="153">
        <v>3397.12</v>
      </c>
      <c r="J156" s="153">
        <v>378.15</v>
      </c>
      <c r="L156" s="104">
        <f t="shared" si="6"/>
        <v>378.15</v>
      </c>
      <c r="P156" s="149">
        <v>383</v>
      </c>
      <c r="Q156" s="150" t="s">
        <v>1030</v>
      </c>
      <c r="R156" s="151">
        <v>1097014.75</v>
      </c>
      <c r="S156" s="152">
        <v>1097014.75</v>
      </c>
      <c r="T156" s="153">
        <v>1097014.75</v>
      </c>
      <c r="U156" s="154">
        <v>0</v>
      </c>
      <c r="V156" s="153">
        <v>0</v>
      </c>
      <c r="W156" s="153">
        <v>0</v>
      </c>
      <c r="X156" s="153">
        <v>0</v>
      </c>
      <c r="Z156" s="104">
        <f t="shared" si="7"/>
        <v>0</v>
      </c>
    </row>
    <row r="157" spans="1:27" x14ac:dyDescent="0.25">
      <c r="B157" s="149">
        <v>371</v>
      </c>
      <c r="C157" s="150" t="s">
        <v>1023</v>
      </c>
      <c r="D157" s="151">
        <v>2225.13</v>
      </c>
      <c r="E157" s="152">
        <v>2225.13</v>
      </c>
      <c r="F157" s="153">
        <v>2225.13</v>
      </c>
      <c r="G157" s="154">
        <v>0</v>
      </c>
      <c r="H157" s="153">
        <v>0</v>
      </c>
      <c r="I157" s="153">
        <v>0</v>
      </c>
      <c r="J157" s="153">
        <v>0</v>
      </c>
      <c r="L157" s="104">
        <f t="shared" ref="L157:L220" si="8">IF(H157&lt;F157,H157,F157)</f>
        <v>0</v>
      </c>
      <c r="P157" s="149">
        <v>384</v>
      </c>
      <c r="Q157" s="150" t="s">
        <v>1031</v>
      </c>
      <c r="R157" s="151">
        <v>2609.69</v>
      </c>
      <c r="S157" s="152">
        <v>2609.69</v>
      </c>
      <c r="T157" s="153">
        <v>2609.69</v>
      </c>
      <c r="U157" s="154">
        <v>0</v>
      </c>
      <c r="V157" s="153">
        <v>0</v>
      </c>
      <c r="W157" s="153">
        <v>0</v>
      </c>
      <c r="X157" s="153">
        <v>0</v>
      </c>
      <c r="Z157" s="104">
        <f t="shared" si="7"/>
        <v>0</v>
      </c>
    </row>
    <row r="158" spans="1:27" x14ac:dyDescent="0.25">
      <c r="B158" s="149">
        <v>373</v>
      </c>
      <c r="C158" s="150" t="s">
        <v>1024</v>
      </c>
      <c r="D158" s="155">
        <v>902.26</v>
      </c>
      <c r="E158" s="152">
        <v>902.26</v>
      </c>
      <c r="F158" s="153">
        <v>902.26</v>
      </c>
      <c r="G158" s="154">
        <v>0</v>
      </c>
      <c r="H158" s="153">
        <v>6080</v>
      </c>
      <c r="I158" s="153">
        <v>3344</v>
      </c>
      <c r="J158" s="153">
        <v>902.26</v>
      </c>
      <c r="L158" s="104">
        <f t="shared" si="8"/>
        <v>902.26</v>
      </c>
      <c r="P158" s="149">
        <v>385</v>
      </c>
      <c r="Q158" s="150" t="s">
        <v>1032</v>
      </c>
      <c r="R158" s="151">
        <v>3248.91</v>
      </c>
      <c r="S158" s="152">
        <v>3248.91</v>
      </c>
      <c r="T158" s="153">
        <v>3248.91</v>
      </c>
      <c r="U158" s="154">
        <v>0</v>
      </c>
      <c r="V158" s="153">
        <v>0</v>
      </c>
      <c r="W158" s="153">
        <v>0</v>
      </c>
      <c r="X158" s="153">
        <v>0</v>
      </c>
      <c r="Z158" s="104">
        <f t="shared" si="7"/>
        <v>0</v>
      </c>
    </row>
    <row r="159" spans="1:27" s="164" customFormat="1" x14ac:dyDescent="0.25">
      <c r="A159"/>
      <c r="B159" s="149">
        <v>375</v>
      </c>
      <c r="C159" s="150" t="s">
        <v>1025</v>
      </c>
      <c r="D159" s="151">
        <v>3581.46</v>
      </c>
      <c r="E159" s="152">
        <v>322.41000000000003</v>
      </c>
      <c r="F159" s="153">
        <v>322.41000000000003</v>
      </c>
      <c r="G159" s="151">
        <v>3259.05</v>
      </c>
      <c r="H159" s="153">
        <v>0</v>
      </c>
      <c r="I159" s="153">
        <v>0</v>
      </c>
      <c r="J159" s="153">
        <v>0</v>
      </c>
      <c r="K159"/>
      <c r="L159" s="104">
        <f t="shared" si="8"/>
        <v>0</v>
      </c>
      <c r="M159"/>
      <c r="P159" s="149">
        <v>386</v>
      </c>
      <c r="Q159" s="150" t="s">
        <v>1033</v>
      </c>
      <c r="R159" s="151">
        <v>5193.22</v>
      </c>
      <c r="S159" s="152">
        <v>5193.22</v>
      </c>
      <c r="T159" s="153">
        <v>5193.22</v>
      </c>
      <c r="U159" s="154">
        <v>0</v>
      </c>
      <c r="V159" s="153">
        <v>2074295</v>
      </c>
      <c r="W159" s="153">
        <v>1620002.45</v>
      </c>
      <c r="X159" s="153">
        <v>5193.22</v>
      </c>
      <c r="Y159"/>
      <c r="Z159" s="104">
        <f t="shared" si="7"/>
        <v>5193.22</v>
      </c>
      <c r="AA159"/>
    </row>
    <row r="160" spans="1:27" s="164" customFormat="1" x14ac:dyDescent="0.25">
      <c r="A160"/>
      <c r="B160" s="149">
        <v>376</v>
      </c>
      <c r="C160" s="150" t="s">
        <v>1026</v>
      </c>
      <c r="D160" s="154">
        <v>360</v>
      </c>
      <c r="E160" s="152">
        <v>360</v>
      </c>
      <c r="F160" s="153">
        <v>360</v>
      </c>
      <c r="G160" s="154">
        <v>0</v>
      </c>
      <c r="H160" s="153">
        <v>0</v>
      </c>
      <c r="I160" s="153">
        <v>0</v>
      </c>
      <c r="J160" s="153">
        <v>0</v>
      </c>
      <c r="K160"/>
      <c r="L160" s="104">
        <f t="shared" si="8"/>
        <v>0</v>
      </c>
      <c r="M160"/>
      <c r="P160" s="149">
        <v>387</v>
      </c>
      <c r="Q160" s="150" t="s">
        <v>1034</v>
      </c>
      <c r="R160" s="151">
        <v>3248.91</v>
      </c>
      <c r="S160" s="152">
        <v>3248.91</v>
      </c>
      <c r="T160" s="153">
        <v>3248.91</v>
      </c>
      <c r="U160" s="154">
        <v>0</v>
      </c>
      <c r="V160" s="153">
        <v>0</v>
      </c>
      <c r="W160" s="153">
        <v>0</v>
      </c>
      <c r="X160" s="153">
        <v>0</v>
      </c>
      <c r="Y160"/>
      <c r="Z160" s="104">
        <f t="shared" si="7"/>
        <v>0</v>
      </c>
      <c r="AA160"/>
    </row>
    <row r="161" spans="1:27" s="164" customFormat="1" x14ac:dyDescent="0.25">
      <c r="A161"/>
      <c r="B161" s="149">
        <v>377</v>
      </c>
      <c r="C161" s="150" t="s">
        <v>1027</v>
      </c>
      <c r="D161" s="155">
        <v>400.12</v>
      </c>
      <c r="E161" s="152">
        <v>400.12</v>
      </c>
      <c r="F161" s="153">
        <v>400.12</v>
      </c>
      <c r="G161" s="154">
        <v>0</v>
      </c>
      <c r="H161" s="153">
        <v>0</v>
      </c>
      <c r="I161" s="153">
        <v>0</v>
      </c>
      <c r="J161" s="153">
        <v>0</v>
      </c>
      <c r="K161"/>
      <c r="L161" s="104">
        <f t="shared" si="8"/>
        <v>0</v>
      </c>
      <c r="M161"/>
      <c r="P161" s="149">
        <v>388</v>
      </c>
      <c r="Q161" s="150" t="s">
        <v>1035</v>
      </c>
      <c r="R161" s="151">
        <v>218775.16</v>
      </c>
      <c r="S161" s="152">
        <v>218253.43</v>
      </c>
      <c r="T161" s="153">
        <v>218253.43</v>
      </c>
      <c r="U161" s="155">
        <v>521.73</v>
      </c>
      <c r="V161" s="153">
        <v>389981.46</v>
      </c>
      <c r="W161" s="153">
        <v>339283.87</v>
      </c>
      <c r="X161" s="153">
        <v>218775.16</v>
      </c>
      <c r="Y161"/>
      <c r="Z161" s="104">
        <f t="shared" si="7"/>
        <v>218253.43</v>
      </c>
      <c r="AA161"/>
    </row>
    <row r="162" spans="1:27" x14ac:dyDescent="0.25">
      <c r="B162" s="149">
        <v>379</v>
      </c>
      <c r="C162" s="150" t="s">
        <v>1028</v>
      </c>
      <c r="D162" s="154">
        <v>1850</v>
      </c>
      <c r="E162" s="152">
        <v>1850</v>
      </c>
      <c r="F162" s="153">
        <v>1850</v>
      </c>
      <c r="G162" s="154">
        <v>0</v>
      </c>
      <c r="H162" s="153">
        <v>0</v>
      </c>
      <c r="I162" s="153">
        <v>0</v>
      </c>
      <c r="J162" s="153">
        <v>0</v>
      </c>
      <c r="L162" s="104">
        <f t="shared" si="8"/>
        <v>0</v>
      </c>
      <c r="P162" s="149">
        <v>389</v>
      </c>
      <c r="Q162" s="150" t="s">
        <v>1036</v>
      </c>
      <c r="R162" s="154">
        <v>5874.7</v>
      </c>
      <c r="S162" s="152">
        <v>5874.7</v>
      </c>
      <c r="T162" s="153">
        <v>5874.7</v>
      </c>
      <c r="U162" s="154">
        <v>0</v>
      </c>
      <c r="V162" s="153">
        <v>515828</v>
      </c>
      <c r="W162" s="153">
        <v>428081.68</v>
      </c>
      <c r="X162" s="153">
        <v>5874.7</v>
      </c>
      <c r="Z162" s="104">
        <f t="shared" si="7"/>
        <v>5874.7</v>
      </c>
    </row>
    <row r="163" spans="1:27" x14ac:dyDescent="0.25">
      <c r="B163" s="149">
        <v>384</v>
      </c>
      <c r="C163" s="150" t="s">
        <v>1031</v>
      </c>
      <c r="D163" s="151">
        <v>2609.69</v>
      </c>
      <c r="E163" s="152">
        <v>2609.69</v>
      </c>
      <c r="F163" s="153">
        <v>2609.69</v>
      </c>
      <c r="G163" s="154">
        <v>0</v>
      </c>
      <c r="H163" s="153">
        <v>0</v>
      </c>
      <c r="I163" s="153">
        <v>0</v>
      </c>
      <c r="J163" s="153">
        <v>0</v>
      </c>
      <c r="L163" s="104">
        <f t="shared" si="8"/>
        <v>0</v>
      </c>
      <c r="P163" s="149">
        <v>390</v>
      </c>
      <c r="Q163" s="150" t="s">
        <v>1037</v>
      </c>
      <c r="R163" s="155">
        <v>860.57</v>
      </c>
      <c r="S163" s="152">
        <v>860.57</v>
      </c>
      <c r="T163" s="153">
        <v>860.57</v>
      </c>
      <c r="U163" s="154">
        <v>0</v>
      </c>
      <c r="V163" s="153">
        <v>12867.3</v>
      </c>
      <c r="W163" s="153">
        <v>9847.85</v>
      </c>
      <c r="X163" s="153">
        <v>860.57</v>
      </c>
      <c r="Z163" s="104">
        <f t="shared" si="7"/>
        <v>860.57</v>
      </c>
    </row>
    <row r="164" spans="1:27" x14ac:dyDescent="0.25">
      <c r="B164" s="149">
        <v>385</v>
      </c>
      <c r="C164" s="150" t="s">
        <v>1032</v>
      </c>
      <c r="D164" s="151">
        <v>3248.91</v>
      </c>
      <c r="E164" s="152">
        <v>3248.91</v>
      </c>
      <c r="F164" s="153">
        <v>3248.91</v>
      </c>
      <c r="G164" s="154">
        <v>0</v>
      </c>
      <c r="H164" s="153">
        <v>0</v>
      </c>
      <c r="I164" s="153">
        <v>0</v>
      </c>
      <c r="J164" s="153">
        <v>0</v>
      </c>
      <c r="L164" s="104">
        <f t="shared" si="8"/>
        <v>0</v>
      </c>
      <c r="P164" s="149">
        <v>391</v>
      </c>
      <c r="Q164" s="150" t="s">
        <v>1038</v>
      </c>
      <c r="R164" s="151">
        <v>2748.37</v>
      </c>
      <c r="S164" s="152">
        <v>2748.37</v>
      </c>
      <c r="T164" s="153">
        <v>2748.37</v>
      </c>
      <c r="U164" s="154">
        <v>0</v>
      </c>
      <c r="V164" s="153">
        <v>451775.07</v>
      </c>
      <c r="W164" s="153">
        <v>389514.34</v>
      </c>
      <c r="X164" s="153">
        <v>2748.37</v>
      </c>
      <c r="Z164" s="104">
        <f t="shared" si="7"/>
        <v>2748.37</v>
      </c>
    </row>
    <row r="165" spans="1:27" x14ac:dyDescent="0.25">
      <c r="B165" s="149">
        <v>386</v>
      </c>
      <c r="C165" s="150" t="s">
        <v>1033</v>
      </c>
      <c r="D165" s="151">
        <v>5193.22</v>
      </c>
      <c r="E165" s="152">
        <v>5193.22</v>
      </c>
      <c r="F165" s="153">
        <v>5193.22</v>
      </c>
      <c r="G165" s="154">
        <v>0</v>
      </c>
      <c r="H165" s="153">
        <v>2074295</v>
      </c>
      <c r="I165" s="153">
        <v>1620002.45</v>
      </c>
      <c r="J165" s="153">
        <v>5193.22</v>
      </c>
      <c r="L165" s="104">
        <f t="shared" si="8"/>
        <v>5193.22</v>
      </c>
      <c r="P165" s="149">
        <v>392</v>
      </c>
      <c r="Q165" s="150" t="s">
        <v>1039</v>
      </c>
      <c r="R165" s="154">
        <v>4150</v>
      </c>
      <c r="S165" s="152">
        <v>4150</v>
      </c>
      <c r="T165" s="153">
        <v>4150</v>
      </c>
      <c r="U165" s="154">
        <v>0</v>
      </c>
      <c r="V165" s="153">
        <v>0</v>
      </c>
      <c r="W165" s="153">
        <v>0</v>
      </c>
      <c r="X165" s="153">
        <v>0</v>
      </c>
      <c r="Z165" s="104">
        <f t="shared" si="7"/>
        <v>0</v>
      </c>
    </row>
    <row r="166" spans="1:27" x14ac:dyDescent="0.25">
      <c r="B166" s="149">
        <v>387</v>
      </c>
      <c r="C166" s="150" t="s">
        <v>1034</v>
      </c>
      <c r="D166" s="151">
        <v>3248.91</v>
      </c>
      <c r="E166" s="152">
        <v>3248.91</v>
      </c>
      <c r="F166" s="153">
        <v>3248.91</v>
      </c>
      <c r="G166" s="154">
        <v>0</v>
      </c>
      <c r="H166" s="153">
        <v>0</v>
      </c>
      <c r="I166" s="153">
        <v>0</v>
      </c>
      <c r="J166" s="153">
        <v>0</v>
      </c>
      <c r="L166" s="104">
        <f t="shared" si="8"/>
        <v>0</v>
      </c>
      <c r="P166" s="149">
        <v>394</v>
      </c>
      <c r="Q166" s="150" t="s">
        <v>1040</v>
      </c>
      <c r="R166" s="154">
        <v>1850</v>
      </c>
      <c r="S166" s="152">
        <v>1850</v>
      </c>
      <c r="T166" s="153">
        <v>1850</v>
      </c>
      <c r="U166" s="154">
        <v>0</v>
      </c>
      <c r="V166" s="153">
        <v>0</v>
      </c>
      <c r="W166" s="153">
        <v>0</v>
      </c>
      <c r="X166" s="153">
        <v>0</v>
      </c>
      <c r="Z166" s="104">
        <f t="shared" si="7"/>
        <v>0</v>
      </c>
    </row>
    <row r="167" spans="1:27" x14ac:dyDescent="0.25">
      <c r="B167" s="149">
        <v>388</v>
      </c>
      <c r="C167" s="150" t="s">
        <v>1035</v>
      </c>
      <c r="D167" s="151">
        <v>218775.16</v>
      </c>
      <c r="E167" s="152">
        <v>218253.43</v>
      </c>
      <c r="F167" s="153">
        <v>218253.43</v>
      </c>
      <c r="G167" s="155">
        <v>521.73</v>
      </c>
      <c r="H167" s="153">
        <v>389981.46</v>
      </c>
      <c r="I167" s="153">
        <v>339283.87</v>
      </c>
      <c r="J167" s="153">
        <v>218775.16</v>
      </c>
      <c r="L167" s="104">
        <f t="shared" si="8"/>
        <v>218253.43</v>
      </c>
      <c r="P167" s="149">
        <v>396</v>
      </c>
      <c r="Q167" s="150" t="s">
        <v>1041</v>
      </c>
      <c r="R167" s="154">
        <v>1160.3</v>
      </c>
      <c r="S167" s="152">
        <v>1160.3</v>
      </c>
      <c r="T167" s="153">
        <v>1160.3</v>
      </c>
      <c r="U167" s="154">
        <v>0</v>
      </c>
      <c r="V167" s="153">
        <v>0</v>
      </c>
      <c r="W167" s="153">
        <v>0</v>
      </c>
      <c r="X167" s="153">
        <v>0</v>
      </c>
      <c r="Z167" s="104">
        <f t="shared" si="7"/>
        <v>0</v>
      </c>
    </row>
    <row r="168" spans="1:27" x14ac:dyDescent="0.25">
      <c r="B168" s="149">
        <v>389</v>
      </c>
      <c r="C168" s="150" t="s">
        <v>1036</v>
      </c>
      <c r="D168" s="154">
        <v>5874.7</v>
      </c>
      <c r="E168" s="152">
        <v>5874.7</v>
      </c>
      <c r="F168" s="153">
        <v>5874.7</v>
      </c>
      <c r="G168" s="154">
        <v>0</v>
      </c>
      <c r="H168" s="153">
        <v>515828</v>
      </c>
      <c r="I168" s="153">
        <v>428081.68</v>
      </c>
      <c r="J168" s="153">
        <v>5874.7</v>
      </c>
      <c r="L168" s="104">
        <f t="shared" si="8"/>
        <v>5874.7</v>
      </c>
      <c r="P168" s="149">
        <v>398</v>
      </c>
      <c r="Q168" s="150" t="s">
        <v>1042</v>
      </c>
      <c r="R168" s="151">
        <v>258845.28</v>
      </c>
      <c r="S168" s="152">
        <v>605728.05000000005</v>
      </c>
      <c r="T168" s="153">
        <v>258845.28</v>
      </c>
      <c r="U168" s="154">
        <v>0</v>
      </c>
      <c r="V168" s="153">
        <v>1372007.7</v>
      </c>
      <c r="W168" s="153">
        <v>1193646.7</v>
      </c>
      <c r="X168" s="153">
        <v>258845.28</v>
      </c>
      <c r="Z168" s="104">
        <f t="shared" si="7"/>
        <v>258845.28</v>
      </c>
    </row>
    <row r="169" spans="1:27" x14ac:dyDescent="0.25">
      <c r="B169" s="149">
        <v>390</v>
      </c>
      <c r="C169" s="150" t="s">
        <v>1037</v>
      </c>
      <c r="D169" s="155">
        <v>860.57</v>
      </c>
      <c r="E169" s="152">
        <v>860.57</v>
      </c>
      <c r="F169" s="153">
        <v>860.57</v>
      </c>
      <c r="G169" s="154">
        <v>0</v>
      </c>
      <c r="H169" s="153">
        <v>12867.3</v>
      </c>
      <c r="I169" s="153">
        <v>9847.85</v>
      </c>
      <c r="J169" s="153">
        <v>860.57</v>
      </c>
      <c r="L169" s="104">
        <f t="shared" si="8"/>
        <v>860.57</v>
      </c>
      <c r="P169" s="149">
        <v>399</v>
      </c>
      <c r="Q169" s="150" t="s">
        <v>1043</v>
      </c>
      <c r="R169" s="155">
        <v>350.86</v>
      </c>
      <c r="S169" s="152">
        <v>350.86</v>
      </c>
      <c r="T169" s="153">
        <v>350.86</v>
      </c>
      <c r="U169" s="154">
        <v>0</v>
      </c>
      <c r="V169" s="153">
        <v>104695</v>
      </c>
      <c r="W169" s="153">
        <v>91319.75</v>
      </c>
      <c r="X169" s="153">
        <v>350.86</v>
      </c>
      <c r="Z169" s="104">
        <f t="shared" ref="Z169:Z232" si="9">IF(V169&lt;T169,V169,T169)</f>
        <v>350.86</v>
      </c>
    </row>
    <row r="170" spans="1:27" x14ac:dyDescent="0.25">
      <c r="B170" s="149">
        <v>391</v>
      </c>
      <c r="C170" s="150" t="s">
        <v>1038</v>
      </c>
      <c r="D170" s="151">
        <v>2748.37</v>
      </c>
      <c r="E170" s="152">
        <v>2748.37</v>
      </c>
      <c r="F170" s="153">
        <v>2748.37</v>
      </c>
      <c r="G170" s="154">
        <v>0</v>
      </c>
      <c r="H170" s="153">
        <v>451775.07</v>
      </c>
      <c r="I170" s="153">
        <v>389514.34</v>
      </c>
      <c r="J170" s="153">
        <v>2748.37</v>
      </c>
      <c r="L170" s="104">
        <f t="shared" si="8"/>
        <v>2748.37</v>
      </c>
      <c r="P170" s="149">
        <v>400</v>
      </c>
      <c r="Q170" s="150" t="s">
        <v>1044</v>
      </c>
      <c r="R170" s="151">
        <v>209310.94</v>
      </c>
      <c r="S170" s="152">
        <v>-6511.07</v>
      </c>
      <c r="T170" s="153">
        <v>0</v>
      </c>
      <c r="U170" s="151">
        <v>209310.94</v>
      </c>
      <c r="V170" s="153">
        <v>345576</v>
      </c>
      <c r="W170" s="153">
        <v>302379</v>
      </c>
      <c r="X170" s="153">
        <v>209310.94</v>
      </c>
      <c r="Z170" s="104">
        <f t="shared" si="9"/>
        <v>0</v>
      </c>
    </row>
    <row r="171" spans="1:27" x14ac:dyDescent="0.25">
      <c r="B171" s="149">
        <v>392</v>
      </c>
      <c r="C171" s="150" t="s">
        <v>1039</v>
      </c>
      <c r="D171" s="154">
        <v>4150</v>
      </c>
      <c r="E171" s="152">
        <v>4150</v>
      </c>
      <c r="F171" s="153">
        <v>4150</v>
      </c>
      <c r="G171" s="154">
        <v>0</v>
      </c>
      <c r="H171" s="153">
        <v>0</v>
      </c>
      <c r="I171" s="153">
        <v>0</v>
      </c>
      <c r="J171" s="153">
        <v>0</v>
      </c>
      <c r="L171" s="104">
        <f t="shared" si="8"/>
        <v>0</v>
      </c>
      <c r="P171" s="149">
        <v>407</v>
      </c>
      <c r="Q171" s="150" t="s">
        <v>1045</v>
      </c>
      <c r="R171" s="155">
        <v>692.62</v>
      </c>
      <c r="S171" s="152">
        <v>692.62</v>
      </c>
      <c r="T171" s="153">
        <v>692.62</v>
      </c>
      <c r="U171" s="154">
        <v>0</v>
      </c>
      <c r="V171" s="153">
        <v>0</v>
      </c>
      <c r="W171" s="153">
        <v>0</v>
      </c>
      <c r="X171" s="153">
        <v>0</v>
      </c>
      <c r="Z171" s="104">
        <f t="shared" si="9"/>
        <v>0</v>
      </c>
    </row>
    <row r="172" spans="1:27" x14ac:dyDescent="0.25">
      <c r="B172" s="149">
        <v>394</v>
      </c>
      <c r="C172" s="150" t="s">
        <v>1040</v>
      </c>
      <c r="D172" s="154">
        <v>1850</v>
      </c>
      <c r="E172" s="152">
        <v>1850</v>
      </c>
      <c r="F172" s="153">
        <v>1850</v>
      </c>
      <c r="G172" s="154">
        <v>0</v>
      </c>
      <c r="H172" s="153">
        <v>0</v>
      </c>
      <c r="I172" s="153">
        <v>0</v>
      </c>
      <c r="J172" s="153">
        <v>0</v>
      </c>
      <c r="L172" s="104">
        <f t="shared" si="8"/>
        <v>0</v>
      </c>
      <c r="P172" s="149">
        <v>408</v>
      </c>
      <c r="Q172" s="150" t="s">
        <v>1046</v>
      </c>
      <c r="R172" s="151">
        <v>17925.66</v>
      </c>
      <c r="S172" s="152">
        <v>67925.66</v>
      </c>
      <c r="T172" s="153">
        <v>17925.66</v>
      </c>
      <c r="U172" s="154">
        <v>0</v>
      </c>
      <c r="V172" s="153">
        <v>57925</v>
      </c>
      <c r="W172" s="153">
        <v>23170</v>
      </c>
      <c r="X172" s="153">
        <v>17925.66</v>
      </c>
      <c r="Z172" s="104">
        <f t="shared" si="9"/>
        <v>17925.66</v>
      </c>
    </row>
    <row r="173" spans="1:27" x14ac:dyDescent="0.25">
      <c r="B173" s="149">
        <v>396</v>
      </c>
      <c r="C173" s="150" t="s">
        <v>1041</v>
      </c>
      <c r="D173" s="154">
        <v>1160.3</v>
      </c>
      <c r="E173" s="152">
        <v>1160.3</v>
      </c>
      <c r="F173" s="153">
        <v>1160.3</v>
      </c>
      <c r="G173" s="154">
        <v>0</v>
      </c>
      <c r="H173" s="153">
        <v>0</v>
      </c>
      <c r="I173" s="153">
        <v>0</v>
      </c>
      <c r="J173" s="153">
        <v>0</v>
      </c>
      <c r="L173" s="104">
        <f t="shared" si="8"/>
        <v>0</v>
      </c>
      <c r="P173" s="149">
        <v>409</v>
      </c>
      <c r="Q173" s="150" t="s">
        <v>1047</v>
      </c>
      <c r="R173" s="151">
        <v>1618.88</v>
      </c>
      <c r="S173" s="152">
        <v>1618.88</v>
      </c>
      <c r="T173" s="153">
        <v>1618.88</v>
      </c>
      <c r="U173" s="154">
        <v>0</v>
      </c>
      <c r="V173" s="153">
        <v>0</v>
      </c>
      <c r="W173" s="153">
        <v>0</v>
      </c>
      <c r="X173" s="153">
        <v>0</v>
      </c>
      <c r="Z173" s="104">
        <f t="shared" si="9"/>
        <v>0</v>
      </c>
    </row>
    <row r="174" spans="1:27" x14ac:dyDescent="0.25">
      <c r="B174" s="149">
        <v>398</v>
      </c>
      <c r="C174" s="150" t="s">
        <v>1042</v>
      </c>
      <c r="D174" s="151">
        <v>258845.28</v>
      </c>
      <c r="E174" s="152">
        <v>605728.05000000005</v>
      </c>
      <c r="F174" s="153">
        <v>258845.28</v>
      </c>
      <c r="G174" s="154">
        <v>0</v>
      </c>
      <c r="H174" s="153">
        <v>1372007.7</v>
      </c>
      <c r="I174" s="153">
        <v>1193646.7</v>
      </c>
      <c r="J174" s="153">
        <v>258845.28</v>
      </c>
      <c r="L174" s="104">
        <f t="shared" si="8"/>
        <v>258845.28</v>
      </c>
      <c r="P174" s="149">
        <v>411</v>
      </c>
      <c r="Q174" s="150" t="s">
        <v>1048</v>
      </c>
      <c r="R174" s="151">
        <v>13682.48</v>
      </c>
      <c r="S174" s="152">
        <v>13682.48</v>
      </c>
      <c r="T174" s="153">
        <v>13682.48</v>
      </c>
      <c r="U174" s="154">
        <v>0</v>
      </c>
      <c r="V174" s="153">
        <v>0</v>
      </c>
      <c r="W174" s="153">
        <v>0</v>
      </c>
      <c r="X174" s="153">
        <v>0</v>
      </c>
      <c r="Z174" s="104">
        <f t="shared" si="9"/>
        <v>0</v>
      </c>
    </row>
    <row r="175" spans="1:27" x14ac:dyDescent="0.25">
      <c r="B175" s="149">
        <v>399</v>
      </c>
      <c r="C175" s="150" t="s">
        <v>1043</v>
      </c>
      <c r="D175" s="155">
        <v>350.86</v>
      </c>
      <c r="E175" s="152">
        <v>350.86</v>
      </c>
      <c r="F175" s="153">
        <v>350.86</v>
      </c>
      <c r="G175" s="154">
        <v>0</v>
      </c>
      <c r="H175" s="153">
        <v>104695</v>
      </c>
      <c r="I175" s="153">
        <v>91319.75</v>
      </c>
      <c r="J175" s="153">
        <v>350.86</v>
      </c>
      <c r="L175" s="104">
        <f t="shared" si="8"/>
        <v>350.86</v>
      </c>
      <c r="P175" s="149">
        <v>417</v>
      </c>
      <c r="Q175" s="150" t="s">
        <v>1049</v>
      </c>
      <c r="R175" s="151">
        <v>3133.69</v>
      </c>
      <c r="S175" s="152">
        <v>3133.69</v>
      </c>
      <c r="T175" s="153">
        <v>3133.69</v>
      </c>
      <c r="U175" s="154">
        <v>0</v>
      </c>
      <c r="V175" s="153">
        <v>52406</v>
      </c>
      <c r="W175" s="153">
        <v>33359.21</v>
      </c>
      <c r="X175" s="153">
        <v>3133.69</v>
      </c>
      <c r="Z175" s="104">
        <f t="shared" si="9"/>
        <v>3133.69</v>
      </c>
    </row>
    <row r="176" spans="1:27" x14ac:dyDescent="0.25">
      <c r="B176" s="149">
        <v>400</v>
      </c>
      <c r="C176" s="150" t="s">
        <v>1044</v>
      </c>
      <c r="D176" s="151">
        <v>209310.94</v>
      </c>
      <c r="E176" s="152">
        <v>-6511.07</v>
      </c>
      <c r="F176" s="153">
        <v>0</v>
      </c>
      <c r="G176" s="151">
        <v>209310.94</v>
      </c>
      <c r="H176" s="153">
        <v>345576</v>
      </c>
      <c r="I176" s="153">
        <v>302379</v>
      </c>
      <c r="J176" s="153">
        <v>209310.94</v>
      </c>
      <c r="L176" s="104">
        <f t="shared" si="8"/>
        <v>0</v>
      </c>
      <c r="P176" s="149">
        <v>419</v>
      </c>
      <c r="Q176" s="150" t="s">
        <v>1050</v>
      </c>
      <c r="R176" s="151">
        <v>1741.22</v>
      </c>
      <c r="S176" s="152">
        <v>1741.22</v>
      </c>
      <c r="T176" s="153">
        <v>1741.22</v>
      </c>
      <c r="U176" s="154">
        <v>0</v>
      </c>
      <c r="V176" s="153">
        <v>276626.68</v>
      </c>
      <c r="W176" s="153">
        <v>226799.09</v>
      </c>
      <c r="X176" s="153">
        <v>1741.22</v>
      </c>
      <c r="Z176" s="104">
        <f t="shared" si="9"/>
        <v>1741.22</v>
      </c>
    </row>
    <row r="177" spans="2:26" x14ac:dyDescent="0.25">
      <c r="B177" s="149">
        <v>407</v>
      </c>
      <c r="C177" s="150" t="s">
        <v>1045</v>
      </c>
      <c r="D177" s="155">
        <v>692.62</v>
      </c>
      <c r="E177" s="152">
        <v>692.62</v>
      </c>
      <c r="F177" s="153">
        <v>692.62</v>
      </c>
      <c r="G177" s="154">
        <v>0</v>
      </c>
      <c r="H177" s="153">
        <v>0</v>
      </c>
      <c r="I177" s="153">
        <v>0</v>
      </c>
      <c r="J177" s="153">
        <v>0</v>
      </c>
      <c r="L177" s="104">
        <f t="shared" si="8"/>
        <v>0</v>
      </c>
      <c r="P177" s="149">
        <v>423</v>
      </c>
      <c r="Q177" s="150" t="s">
        <v>1051</v>
      </c>
      <c r="R177" s="151">
        <v>1624.84</v>
      </c>
      <c r="S177" s="152">
        <v>1624.84</v>
      </c>
      <c r="T177" s="153">
        <v>1624.84</v>
      </c>
      <c r="U177" s="154">
        <v>0</v>
      </c>
      <c r="V177" s="153">
        <v>96660</v>
      </c>
      <c r="W177" s="153">
        <v>82644.3</v>
      </c>
      <c r="X177" s="153">
        <v>1624.84</v>
      </c>
      <c r="Z177" s="104">
        <f t="shared" si="9"/>
        <v>1624.84</v>
      </c>
    </row>
    <row r="178" spans="2:26" x14ac:dyDescent="0.25">
      <c r="B178" s="149">
        <v>408</v>
      </c>
      <c r="C178" s="150" t="s">
        <v>1046</v>
      </c>
      <c r="D178" s="151">
        <v>17925.66</v>
      </c>
      <c r="E178" s="152">
        <v>67925.66</v>
      </c>
      <c r="F178" s="153">
        <v>17925.66</v>
      </c>
      <c r="G178" s="154">
        <v>0</v>
      </c>
      <c r="H178" s="153">
        <v>57925</v>
      </c>
      <c r="I178" s="153">
        <v>23170</v>
      </c>
      <c r="J178" s="153">
        <v>17925.66</v>
      </c>
      <c r="L178" s="104">
        <f t="shared" si="8"/>
        <v>17925.66</v>
      </c>
      <c r="P178" s="149">
        <v>424</v>
      </c>
      <c r="Q178" s="150" t="s">
        <v>1052</v>
      </c>
      <c r="R178" s="151">
        <v>114467.48</v>
      </c>
      <c r="S178" s="152">
        <v>114467.48</v>
      </c>
      <c r="T178" s="153">
        <v>114467.48</v>
      </c>
      <c r="U178" s="154">
        <v>0</v>
      </c>
      <c r="V178" s="153">
        <v>198961.63</v>
      </c>
      <c r="W178" s="153">
        <v>173190.57</v>
      </c>
      <c r="X178" s="153">
        <v>114467.48</v>
      </c>
      <c r="Z178" s="104">
        <f t="shared" si="9"/>
        <v>114467.48</v>
      </c>
    </row>
    <row r="179" spans="2:26" x14ac:dyDescent="0.25">
      <c r="B179" s="149">
        <v>409</v>
      </c>
      <c r="C179" s="150" t="s">
        <v>1047</v>
      </c>
      <c r="D179" s="151">
        <v>1618.88</v>
      </c>
      <c r="E179" s="152">
        <v>1618.88</v>
      </c>
      <c r="F179" s="153">
        <v>1618.88</v>
      </c>
      <c r="G179" s="154">
        <v>0</v>
      </c>
      <c r="H179" s="153">
        <v>0</v>
      </c>
      <c r="I179" s="153">
        <v>0</v>
      </c>
      <c r="J179" s="153">
        <v>0</v>
      </c>
      <c r="L179" s="104">
        <f t="shared" si="8"/>
        <v>0</v>
      </c>
      <c r="P179" s="149">
        <v>426</v>
      </c>
      <c r="Q179" s="150" t="s">
        <v>1053</v>
      </c>
      <c r="R179" s="155">
        <v>915.03</v>
      </c>
      <c r="S179" s="152">
        <v>915.03</v>
      </c>
      <c r="T179" s="153">
        <v>915.03</v>
      </c>
      <c r="U179" s="154">
        <v>0</v>
      </c>
      <c r="V179" s="153">
        <v>0</v>
      </c>
      <c r="W179" s="153">
        <v>0</v>
      </c>
      <c r="X179" s="153">
        <v>0</v>
      </c>
      <c r="Z179" s="104">
        <f t="shared" si="9"/>
        <v>0</v>
      </c>
    </row>
    <row r="180" spans="2:26" x14ac:dyDescent="0.25">
      <c r="B180" s="149">
        <v>411</v>
      </c>
      <c r="C180" s="150" t="s">
        <v>1048</v>
      </c>
      <c r="D180" s="151">
        <v>13682.48</v>
      </c>
      <c r="E180" s="152">
        <v>13682.48</v>
      </c>
      <c r="F180" s="153">
        <v>13682.48</v>
      </c>
      <c r="G180" s="154">
        <v>0</v>
      </c>
      <c r="H180" s="153">
        <v>0</v>
      </c>
      <c r="I180" s="153">
        <v>0</v>
      </c>
      <c r="J180" s="153">
        <v>0</v>
      </c>
      <c r="L180" s="104">
        <f t="shared" si="8"/>
        <v>0</v>
      </c>
      <c r="P180" s="149">
        <v>427</v>
      </c>
      <c r="Q180" s="150" t="s">
        <v>1054</v>
      </c>
      <c r="R180" s="154">
        <v>1750</v>
      </c>
      <c r="S180" s="152">
        <v>1750</v>
      </c>
      <c r="T180" s="153">
        <v>1750</v>
      </c>
      <c r="U180" s="154">
        <v>0</v>
      </c>
      <c r="V180" s="153">
        <v>0</v>
      </c>
      <c r="W180" s="153">
        <v>0</v>
      </c>
      <c r="X180" s="153">
        <v>0</v>
      </c>
      <c r="Z180" s="104">
        <f t="shared" si="9"/>
        <v>0</v>
      </c>
    </row>
    <row r="181" spans="2:26" x14ac:dyDescent="0.25">
      <c r="B181" s="149">
        <v>417</v>
      </c>
      <c r="C181" s="150" t="s">
        <v>1049</v>
      </c>
      <c r="D181" s="151">
        <v>3133.69</v>
      </c>
      <c r="E181" s="152">
        <v>3133.69</v>
      </c>
      <c r="F181" s="153">
        <v>3133.69</v>
      </c>
      <c r="G181" s="154">
        <v>0</v>
      </c>
      <c r="H181" s="153">
        <v>52406</v>
      </c>
      <c r="I181" s="153">
        <v>33359.21</v>
      </c>
      <c r="J181" s="153">
        <v>3133.69</v>
      </c>
      <c r="L181" s="104">
        <f t="shared" si="8"/>
        <v>3133.69</v>
      </c>
      <c r="P181" s="149">
        <v>428</v>
      </c>
      <c r="Q181" s="150" t="s">
        <v>1055</v>
      </c>
      <c r="R181" s="154">
        <v>1750</v>
      </c>
      <c r="S181" s="152">
        <v>1750</v>
      </c>
      <c r="T181" s="153">
        <v>1750</v>
      </c>
      <c r="U181" s="154">
        <v>0</v>
      </c>
      <c r="V181" s="153">
        <v>0</v>
      </c>
      <c r="W181" s="153">
        <v>0</v>
      </c>
      <c r="X181" s="153">
        <v>0</v>
      </c>
      <c r="Z181" s="104">
        <f t="shared" si="9"/>
        <v>0</v>
      </c>
    </row>
    <row r="182" spans="2:26" x14ac:dyDescent="0.25">
      <c r="B182" s="149">
        <v>419</v>
      </c>
      <c r="C182" s="150" t="s">
        <v>1050</v>
      </c>
      <c r="D182" s="151">
        <v>1741.22</v>
      </c>
      <c r="E182" s="152">
        <v>1741.22</v>
      </c>
      <c r="F182" s="153">
        <v>1741.22</v>
      </c>
      <c r="G182" s="154">
        <v>0</v>
      </c>
      <c r="H182" s="153">
        <v>276626.68</v>
      </c>
      <c r="I182" s="153">
        <v>226799.09</v>
      </c>
      <c r="J182" s="153">
        <v>1741.22</v>
      </c>
      <c r="L182" s="104">
        <f t="shared" si="8"/>
        <v>1741.22</v>
      </c>
      <c r="P182" s="149">
        <v>430</v>
      </c>
      <c r="Q182" s="150" t="s">
        <v>1056</v>
      </c>
      <c r="R182" s="154">
        <v>62789.9</v>
      </c>
      <c r="S182" s="152">
        <v>62789.9</v>
      </c>
      <c r="T182" s="153">
        <v>62789.9</v>
      </c>
      <c r="U182" s="154">
        <v>0</v>
      </c>
      <c r="V182" s="153">
        <v>541758.15</v>
      </c>
      <c r="W182" s="153">
        <v>438824.1</v>
      </c>
      <c r="X182" s="153">
        <v>62789.9</v>
      </c>
      <c r="Z182" s="104">
        <f t="shared" si="9"/>
        <v>62789.9</v>
      </c>
    </row>
    <row r="183" spans="2:26" x14ac:dyDescent="0.25">
      <c r="B183" s="149">
        <v>423</v>
      </c>
      <c r="C183" s="150" t="s">
        <v>1051</v>
      </c>
      <c r="D183" s="151">
        <v>1624.84</v>
      </c>
      <c r="E183" s="152">
        <v>1624.84</v>
      </c>
      <c r="F183" s="153">
        <v>1624.84</v>
      </c>
      <c r="G183" s="154">
        <v>0</v>
      </c>
      <c r="H183" s="153">
        <v>96660</v>
      </c>
      <c r="I183" s="153">
        <v>82644.3</v>
      </c>
      <c r="J183" s="153">
        <v>1624.84</v>
      </c>
      <c r="L183" s="104">
        <f t="shared" si="8"/>
        <v>1624.84</v>
      </c>
      <c r="P183" s="149">
        <v>431</v>
      </c>
      <c r="Q183" s="150" t="s">
        <v>1057</v>
      </c>
      <c r="R183" s="151">
        <v>34501.72</v>
      </c>
      <c r="S183" s="152">
        <v>-120056.24</v>
      </c>
      <c r="T183" s="153">
        <v>0</v>
      </c>
      <c r="U183" s="151">
        <v>34501.72</v>
      </c>
      <c r="V183" s="153">
        <v>3469422</v>
      </c>
      <c r="W183" s="153">
        <v>2554049.9300000002</v>
      </c>
      <c r="X183" s="153">
        <v>34501.72</v>
      </c>
      <c r="Z183" s="104">
        <f t="shared" si="9"/>
        <v>0</v>
      </c>
    </row>
    <row r="184" spans="2:26" x14ac:dyDescent="0.25">
      <c r="B184" s="149">
        <v>424</v>
      </c>
      <c r="C184" s="150" t="s">
        <v>1052</v>
      </c>
      <c r="D184" s="151">
        <v>114467.48</v>
      </c>
      <c r="E184" s="152">
        <v>114467.48</v>
      </c>
      <c r="F184" s="153">
        <v>114467.48</v>
      </c>
      <c r="G184" s="154">
        <v>0</v>
      </c>
      <c r="H184" s="153">
        <v>198961.63</v>
      </c>
      <c r="I184" s="153">
        <v>173190.57</v>
      </c>
      <c r="J184" s="153">
        <v>114467.48</v>
      </c>
      <c r="L184" s="104">
        <f t="shared" si="8"/>
        <v>114467.48</v>
      </c>
      <c r="P184" s="149">
        <v>434</v>
      </c>
      <c r="Q184" s="150" t="s">
        <v>1058</v>
      </c>
      <c r="R184" s="151">
        <v>1304.95</v>
      </c>
      <c r="S184" s="152">
        <v>1304.95</v>
      </c>
      <c r="T184" s="153">
        <v>1304.95</v>
      </c>
      <c r="U184" s="154">
        <v>0</v>
      </c>
      <c r="V184" s="153">
        <v>5140</v>
      </c>
      <c r="W184" s="153">
        <v>3469.5</v>
      </c>
      <c r="X184" s="153">
        <v>1304.95</v>
      </c>
      <c r="Z184" s="104">
        <f t="shared" si="9"/>
        <v>1304.95</v>
      </c>
    </row>
    <row r="185" spans="2:26" x14ac:dyDescent="0.25">
      <c r="B185" s="149">
        <v>426</v>
      </c>
      <c r="C185" s="150" t="s">
        <v>1053</v>
      </c>
      <c r="D185" s="155">
        <v>915.03</v>
      </c>
      <c r="E185" s="152">
        <v>915.03</v>
      </c>
      <c r="F185" s="153">
        <v>915.03</v>
      </c>
      <c r="G185" s="154">
        <v>0</v>
      </c>
      <c r="H185" s="153">
        <v>0</v>
      </c>
      <c r="I185" s="153">
        <v>0</v>
      </c>
      <c r="J185" s="153">
        <v>0</v>
      </c>
      <c r="L185" s="104">
        <f t="shared" si="8"/>
        <v>0</v>
      </c>
      <c r="P185" s="149">
        <v>436</v>
      </c>
      <c r="Q185" s="150" t="s">
        <v>1059</v>
      </c>
      <c r="R185" s="154">
        <v>1750</v>
      </c>
      <c r="S185" s="152">
        <v>1750</v>
      </c>
      <c r="T185" s="153">
        <v>1750</v>
      </c>
      <c r="U185" s="154">
        <v>0</v>
      </c>
      <c r="V185" s="153">
        <v>0</v>
      </c>
      <c r="W185" s="153">
        <v>0</v>
      </c>
      <c r="X185" s="153">
        <v>0</v>
      </c>
      <c r="Z185" s="104">
        <f t="shared" si="9"/>
        <v>0</v>
      </c>
    </row>
    <row r="186" spans="2:26" x14ac:dyDescent="0.25">
      <c r="B186" s="149">
        <v>427</v>
      </c>
      <c r="C186" s="150" t="s">
        <v>1054</v>
      </c>
      <c r="D186" s="154">
        <v>1750</v>
      </c>
      <c r="E186" s="152">
        <v>1750</v>
      </c>
      <c r="F186" s="153">
        <v>1750</v>
      </c>
      <c r="G186" s="154">
        <v>0</v>
      </c>
      <c r="H186" s="153">
        <v>0</v>
      </c>
      <c r="I186" s="153">
        <v>0</v>
      </c>
      <c r="J186" s="153">
        <v>0</v>
      </c>
      <c r="L186" s="104">
        <f t="shared" si="8"/>
        <v>0</v>
      </c>
      <c r="P186" s="149">
        <v>437</v>
      </c>
      <c r="Q186" s="150" t="s">
        <v>1060</v>
      </c>
      <c r="R186" s="151">
        <v>1799.35</v>
      </c>
      <c r="S186" s="152">
        <v>1799.35</v>
      </c>
      <c r="T186" s="153">
        <v>1799.35</v>
      </c>
      <c r="U186" s="154">
        <v>0</v>
      </c>
      <c r="V186" s="153">
        <v>113807.87</v>
      </c>
      <c r="W186" s="153">
        <v>96979.23</v>
      </c>
      <c r="X186" s="153">
        <v>1799.35</v>
      </c>
      <c r="Z186" s="104">
        <f t="shared" si="9"/>
        <v>1799.35</v>
      </c>
    </row>
    <row r="187" spans="2:26" x14ac:dyDescent="0.25">
      <c r="B187" s="149">
        <v>428</v>
      </c>
      <c r="C187" s="150" t="s">
        <v>1055</v>
      </c>
      <c r="D187" s="154">
        <v>1750</v>
      </c>
      <c r="E187" s="152">
        <v>1750</v>
      </c>
      <c r="F187" s="153">
        <v>1750</v>
      </c>
      <c r="G187" s="154">
        <v>0</v>
      </c>
      <c r="H187" s="153">
        <v>0</v>
      </c>
      <c r="I187" s="153">
        <v>0</v>
      </c>
      <c r="J187" s="153">
        <v>0</v>
      </c>
      <c r="L187" s="104">
        <f t="shared" si="8"/>
        <v>0</v>
      </c>
      <c r="P187" s="149">
        <v>441</v>
      </c>
      <c r="Q187" s="150" t="s">
        <v>1061</v>
      </c>
      <c r="R187" s="154">
        <v>1350</v>
      </c>
      <c r="S187" s="152">
        <v>1350</v>
      </c>
      <c r="T187" s="153">
        <v>1350</v>
      </c>
      <c r="U187" s="154">
        <v>0</v>
      </c>
      <c r="V187" s="153">
        <v>0</v>
      </c>
      <c r="W187" s="153">
        <v>0</v>
      </c>
      <c r="X187" s="153">
        <v>0</v>
      </c>
      <c r="Z187" s="104">
        <f t="shared" si="9"/>
        <v>0</v>
      </c>
    </row>
    <row r="188" spans="2:26" x14ac:dyDescent="0.25">
      <c r="B188" s="149">
        <v>430</v>
      </c>
      <c r="C188" s="150" t="s">
        <v>1056</v>
      </c>
      <c r="D188" s="154">
        <v>62789.9</v>
      </c>
      <c r="E188" s="152">
        <v>62789.9</v>
      </c>
      <c r="F188" s="153">
        <v>62789.9</v>
      </c>
      <c r="G188" s="154">
        <v>0</v>
      </c>
      <c r="H188" s="153">
        <v>541758.15</v>
      </c>
      <c r="I188" s="153">
        <v>438824.1</v>
      </c>
      <c r="J188" s="153">
        <v>62789.9</v>
      </c>
      <c r="L188" s="104">
        <f t="shared" si="8"/>
        <v>62789.9</v>
      </c>
      <c r="P188" s="149">
        <v>445</v>
      </c>
      <c r="Q188" s="150" t="s">
        <v>1062</v>
      </c>
      <c r="R188" s="151">
        <v>684802.55</v>
      </c>
      <c r="S188" s="152">
        <v>327737.90999999997</v>
      </c>
      <c r="T188" s="153">
        <v>327737.90999999997</v>
      </c>
      <c r="U188" s="151">
        <v>357064.64</v>
      </c>
      <c r="V188" s="153">
        <v>2522793.6</v>
      </c>
      <c r="W188" s="153">
        <v>2020098.75</v>
      </c>
      <c r="X188" s="153">
        <v>684802.55</v>
      </c>
      <c r="Z188" s="104">
        <f t="shared" si="9"/>
        <v>327737.90999999997</v>
      </c>
    </row>
    <row r="189" spans="2:26" x14ac:dyDescent="0.25">
      <c r="B189" s="149">
        <v>431</v>
      </c>
      <c r="C189" s="150" t="s">
        <v>1057</v>
      </c>
      <c r="D189" s="151">
        <v>34501.72</v>
      </c>
      <c r="E189" s="152">
        <v>-120056.24</v>
      </c>
      <c r="F189" s="153">
        <v>0</v>
      </c>
      <c r="G189" s="151">
        <v>34501.72</v>
      </c>
      <c r="H189" s="153">
        <v>3469422</v>
      </c>
      <c r="I189" s="153">
        <v>2554049.9300000002</v>
      </c>
      <c r="J189" s="153">
        <v>34501.72</v>
      </c>
      <c r="L189" s="104">
        <f t="shared" si="8"/>
        <v>0</v>
      </c>
      <c r="P189" s="149">
        <v>446</v>
      </c>
      <c r="Q189" s="150" t="s">
        <v>1063</v>
      </c>
      <c r="R189" s="151">
        <v>1751.39</v>
      </c>
      <c r="S189" s="152">
        <v>1751.39</v>
      </c>
      <c r="T189" s="153">
        <v>1751.39</v>
      </c>
      <c r="U189" s="154">
        <v>0</v>
      </c>
      <c r="V189" s="153">
        <v>0</v>
      </c>
      <c r="W189" s="153">
        <v>0</v>
      </c>
      <c r="X189" s="153">
        <v>0</v>
      </c>
      <c r="Z189" s="104">
        <f t="shared" si="9"/>
        <v>0</v>
      </c>
    </row>
    <row r="190" spans="2:26" x14ac:dyDescent="0.25">
      <c r="B190" s="149">
        <v>434</v>
      </c>
      <c r="C190" s="150" t="s">
        <v>1058</v>
      </c>
      <c r="D190" s="151">
        <v>1304.95</v>
      </c>
      <c r="E190" s="152">
        <v>1304.95</v>
      </c>
      <c r="F190" s="153">
        <v>1304.95</v>
      </c>
      <c r="G190" s="154">
        <v>0</v>
      </c>
      <c r="H190" s="153">
        <v>5140</v>
      </c>
      <c r="I190" s="153">
        <v>3469.5</v>
      </c>
      <c r="J190" s="153">
        <v>1304.95</v>
      </c>
      <c r="L190" s="104">
        <f t="shared" si="8"/>
        <v>1304.95</v>
      </c>
      <c r="P190" s="149">
        <v>447</v>
      </c>
      <c r="Q190" s="150" t="s">
        <v>1064</v>
      </c>
      <c r="R190" s="151">
        <v>238618.23999999999</v>
      </c>
      <c r="S190" s="152">
        <v>-1030885.28</v>
      </c>
      <c r="T190" s="153">
        <v>0</v>
      </c>
      <c r="U190" s="151">
        <v>238618.23999999999</v>
      </c>
      <c r="V190" s="153">
        <v>3828729.6</v>
      </c>
      <c r="W190" s="153">
        <v>3025370.36</v>
      </c>
      <c r="X190" s="153">
        <v>238618.23999999999</v>
      </c>
      <c r="Z190" s="104">
        <f t="shared" si="9"/>
        <v>0</v>
      </c>
    </row>
    <row r="191" spans="2:26" x14ac:dyDescent="0.25">
      <c r="B191" s="149">
        <v>436</v>
      </c>
      <c r="C191" s="150" t="s">
        <v>1059</v>
      </c>
      <c r="D191" s="154">
        <v>1750</v>
      </c>
      <c r="E191" s="152">
        <v>1750</v>
      </c>
      <c r="F191" s="153">
        <v>1750</v>
      </c>
      <c r="G191" s="154">
        <v>0</v>
      </c>
      <c r="H191" s="153">
        <v>0</v>
      </c>
      <c r="I191" s="153">
        <v>0</v>
      </c>
      <c r="J191" s="153">
        <v>0</v>
      </c>
      <c r="L191" s="104">
        <f t="shared" si="8"/>
        <v>0</v>
      </c>
      <c r="P191" s="149">
        <v>448</v>
      </c>
      <c r="Q191" s="150" t="s">
        <v>1065</v>
      </c>
      <c r="R191" s="151">
        <v>1942.67</v>
      </c>
      <c r="S191" s="152">
        <v>1942.67</v>
      </c>
      <c r="T191" s="153">
        <v>1942.67</v>
      </c>
      <c r="U191" s="154">
        <v>0</v>
      </c>
      <c r="V191" s="153">
        <v>0</v>
      </c>
      <c r="W191" s="153">
        <v>0</v>
      </c>
      <c r="X191" s="153">
        <v>0</v>
      </c>
      <c r="Z191" s="104">
        <f t="shared" si="9"/>
        <v>0</v>
      </c>
    </row>
    <row r="192" spans="2:26" x14ac:dyDescent="0.25">
      <c r="B192" s="149">
        <v>437</v>
      </c>
      <c r="C192" s="150" t="s">
        <v>1060</v>
      </c>
      <c r="D192" s="151">
        <v>1799.35</v>
      </c>
      <c r="E192" s="152">
        <v>1799.35</v>
      </c>
      <c r="F192" s="153">
        <v>1799.35</v>
      </c>
      <c r="G192" s="154">
        <v>0</v>
      </c>
      <c r="H192" s="153">
        <v>113807.87</v>
      </c>
      <c r="I192" s="153">
        <v>96979.23</v>
      </c>
      <c r="J192" s="153">
        <v>1799.35</v>
      </c>
      <c r="L192" s="104">
        <f t="shared" si="8"/>
        <v>1799.35</v>
      </c>
      <c r="P192" s="149">
        <v>453</v>
      </c>
      <c r="Q192" s="150" t="s">
        <v>1066</v>
      </c>
      <c r="R192" s="151">
        <v>145478.17000000001</v>
      </c>
      <c r="S192" s="152">
        <v>145478.17000000001</v>
      </c>
      <c r="T192" s="153">
        <v>145478.17000000001</v>
      </c>
      <c r="U192" s="154">
        <v>0</v>
      </c>
      <c r="V192" s="153">
        <v>210000</v>
      </c>
      <c r="W192" s="153">
        <v>149100</v>
      </c>
      <c r="X192" s="153">
        <v>145478.17000000001</v>
      </c>
      <c r="Z192" s="104">
        <f t="shared" si="9"/>
        <v>145478.17000000001</v>
      </c>
    </row>
    <row r="193" spans="2:26" x14ac:dyDescent="0.25">
      <c r="B193" s="149">
        <v>441</v>
      </c>
      <c r="C193" s="150" t="s">
        <v>1061</v>
      </c>
      <c r="D193" s="154">
        <v>1350</v>
      </c>
      <c r="E193" s="152">
        <v>1350</v>
      </c>
      <c r="F193" s="153">
        <v>1350</v>
      </c>
      <c r="G193" s="154">
        <v>0</v>
      </c>
      <c r="H193" s="153">
        <v>0</v>
      </c>
      <c r="I193" s="153">
        <v>0</v>
      </c>
      <c r="J193" s="153">
        <v>0</v>
      </c>
      <c r="L193" s="104">
        <f t="shared" si="8"/>
        <v>0</v>
      </c>
      <c r="P193" s="149">
        <v>454</v>
      </c>
      <c r="Q193" s="150" t="s">
        <v>1067</v>
      </c>
      <c r="R193" s="154">
        <v>1950</v>
      </c>
      <c r="S193" s="152">
        <v>1950</v>
      </c>
      <c r="T193" s="153">
        <v>1950</v>
      </c>
      <c r="U193" s="154">
        <v>0</v>
      </c>
      <c r="V193" s="153">
        <v>0</v>
      </c>
      <c r="W193" s="153">
        <v>0</v>
      </c>
      <c r="X193" s="153">
        <v>0</v>
      </c>
      <c r="Z193" s="104">
        <f t="shared" si="9"/>
        <v>0</v>
      </c>
    </row>
    <row r="194" spans="2:26" x14ac:dyDescent="0.25">
      <c r="B194" s="149">
        <v>445</v>
      </c>
      <c r="C194" s="150" t="s">
        <v>1062</v>
      </c>
      <c r="D194" s="151">
        <v>684802.55</v>
      </c>
      <c r="E194" s="152">
        <v>327737.90999999997</v>
      </c>
      <c r="F194" s="153">
        <v>327737.90999999997</v>
      </c>
      <c r="G194" s="151">
        <v>357064.64</v>
      </c>
      <c r="H194" s="153">
        <v>2522793.6</v>
      </c>
      <c r="I194" s="153">
        <v>2020098.75</v>
      </c>
      <c r="J194" s="153">
        <v>684802.55</v>
      </c>
      <c r="L194" s="104">
        <f t="shared" si="8"/>
        <v>327737.90999999997</v>
      </c>
      <c r="P194" s="149">
        <v>455</v>
      </c>
      <c r="Q194" s="150" t="s">
        <v>1068</v>
      </c>
      <c r="R194" s="151">
        <v>3041.27</v>
      </c>
      <c r="S194" s="152">
        <v>3041.27</v>
      </c>
      <c r="T194" s="153">
        <v>3041.27</v>
      </c>
      <c r="U194" s="154">
        <v>0</v>
      </c>
      <c r="V194" s="153">
        <v>0</v>
      </c>
      <c r="W194" s="153">
        <v>0</v>
      </c>
      <c r="X194" s="153">
        <v>0</v>
      </c>
      <c r="Z194" s="104">
        <f t="shared" si="9"/>
        <v>0</v>
      </c>
    </row>
    <row r="195" spans="2:26" x14ac:dyDescent="0.25">
      <c r="B195" s="149">
        <v>446</v>
      </c>
      <c r="C195" s="150" t="s">
        <v>1063</v>
      </c>
      <c r="D195" s="151">
        <v>1751.39</v>
      </c>
      <c r="E195" s="152">
        <v>1751.39</v>
      </c>
      <c r="F195" s="153">
        <v>1751.39</v>
      </c>
      <c r="G195" s="154">
        <v>0</v>
      </c>
      <c r="H195" s="153">
        <v>0</v>
      </c>
      <c r="I195" s="153">
        <v>0</v>
      </c>
      <c r="J195" s="153">
        <v>0</v>
      </c>
      <c r="L195" s="104">
        <f t="shared" si="8"/>
        <v>0</v>
      </c>
      <c r="P195" s="149">
        <v>456</v>
      </c>
      <c r="Q195" s="150" t="s">
        <v>1069</v>
      </c>
      <c r="R195" s="154">
        <v>1979.9</v>
      </c>
      <c r="S195" s="152">
        <v>1979.9</v>
      </c>
      <c r="T195" s="153">
        <v>1979.9</v>
      </c>
      <c r="U195" s="154">
        <v>0</v>
      </c>
      <c r="V195" s="153">
        <v>46420</v>
      </c>
      <c r="W195" s="153">
        <v>35975.5</v>
      </c>
      <c r="X195" s="153">
        <v>1979.9</v>
      </c>
      <c r="Z195" s="104">
        <f t="shared" si="9"/>
        <v>1979.9</v>
      </c>
    </row>
    <row r="196" spans="2:26" x14ac:dyDescent="0.25">
      <c r="B196" s="149">
        <v>447</v>
      </c>
      <c r="C196" s="150" t="s">
        <v>1064</v>
      </c>
      <c r="D196" s="151">
        <v>238618.23999999999</v>
      </c>
      <c r="E196" s="152">
        <v>-1030885.28</v>
      </c>
      <c r="F196" s="153">
        <v>0</v>
      </c>
      <c r="G196" s="151">
        <v>238618.23999999999</v>
      </c>
      <c r="H196" s="153">
        <v>3828729.6</v>
      </c>
      <c r="I196" s="153">
        <v>3025370.36</v>
      </c>
      <c r="J196" s="153">
        <v>238618.23999999999</v>
      </c>
      <c r="L196" s="104">
        <f t="shared" si="8"/>
        <v>0</v>
      </c>
      <c r="P196" s="149">
        <v>460</v>
      </c>
      <c r="Q196" s="150" t="s">
        <v>1070</v>
      </c>
      <c r="R196" s="154">
        <v>2150</v>
      </c>
      <c r="S196" s="152">
        <v>2150</v>
      </c>
      <c r="T196" s="153">
        <v>2150</v>
      </c>
      <c r="U196" s="154">
        <v>0</v>
      </c>
      <c r="V196" s="153">
        <v>0</v>
      </c>
      <c r="W196" s="153">
        <v>0</v>
      </c>
      <c r="X196" s="153">
        <v>0</v>
      </c>
      <c r="Z196" s="104">
        <f t="shared" si="9"/>
        <v>0</v>
      </c>
    </row>
    <row r="197" spans="2:26" x14ac:dyDescent="0.25">
      <c r="B197" s="149">
        <v>448</v>
      </c>
      <c r="C197" s="150" t="s">
        <v>1065</v>
      </c>
      <c r="D197" s="151">
        <v>1942.67</v>
      </c>
      <c r="E197" s="152">
        <v>1942.67</v>
      </c>
      <c r="F197" s="153">
        <v>1942.67</v>
      </c>
      <c r="G197" s="154">
        <v>0</v>
      </c>
      <c r="H197" s="153">
        <v>0</v>
      </c>
      <c r="I197" s="153">
        <v>0</v>
      </c>
      <c r="J197" s="153">
        <v>0</v>
      </c>
      <c r="L197" s="104">
        <f t="shared" si="8"/>
        <v>0</v>
      </c>
      <c r="P197" s="149">
        <v>462</v>
      </c>
      <c r="Q197" s="150" t="s">
        <v>1071</v>
      </c>
      <c r="R197" s="154">
        <v>1350</v>
      </c>
      <c r="S197" s="152">
        <v>1350</v>
      </c>
      <c r="T197" s="153">
        <v>1350</v>
      </c>
      <c r="U197" s="154">
        <v>0</v>
      </c>
      <c r="V197" s="153">
        <v>0</v>
      </c>
      <c r="W197" s="153">
        <v>0</v>
      </c>
      <c r="X197" s="153">
        <v>0</v>
      </c>
      <c r="Z197" s="104">
        <f t="shared" si="9"/>
        <v>0</v>
      </c>
    </row>
    <row r="198" spans="2:26" x14ac:dyDescent="0.25">
      <c r="B198" s="149">
        <v>453</v>
      </c>
      <c r="C198" s="150" t="s">
        <v>1066</v>
      </c>
      <c r="D198" s="151">
        <v>145478.17000000001</v>
      </c>
      <c r="E198" s="152">
        <v>145478.17000000001</v>
      </c>
      <c r="F198" s="153">
        <v>145478.17000000001</v>
      </c>
      <c r="G198" s="154">
        <v>0</v>
      </c>
      <c r="H198" s="153">
        <v>210000</v>
      </c>
      <c r="I198" s="153">
        <v>149100</v>
      </c>
      <c r="J198" s="153">
        <v>145478.17000000001</v>
      </c>
      <c r="L198" s="104">
        <f t="shared" si="8"/>
        <v>145478.17000000001</v>
      </c>
      <c r="P198" s="149">
        <v>463</v>
      </c>
      <c r="Q198" s="150" t="s">
        <v>1072</v>
      </c>
      <c r="R198" s="151">
        <v>1491633.73</v>
      </c>
      <c r="S198" s="152">
        <v>1491633.73</v>
      </c>
      <c r="T198" s="153">
        <v>1491633.73</v>
      </c>
      <c r="U198" s="154">
        <v>0</v>
      </c>
      <c r="V198" s="153">
        <v>3577265.12</v>
      </c>
      <c r="W198" s="153">
        <v>1502451.35</v>
      </c>
      <c r="X198" s="153">
        <v>1491633.73</v>
      </c>
      <c r="Z198" s="104">
        <f t="shared" si="9"/>
        <v>1491633.73</v>
      </c>
    </row>
    <row r="199" spans="2:26" x14ac:dyDescent="0.25">
      <c r="B199" s="149">
        <v>454</v>
      </c>
      <c r="C199" s="150" t="s">
        <v>1067</v>
      </c>
      <c r="D199" s="154">
        <v>1950</v>
      </c>
      <c r="E199" s="152">
        <v>1950</v>
      </c>
      <c r="F199" s="153">
        <v>1950</v>
      </c>
      <c r="G199" s="154">
        <v>0</v>
      </c>
      <c r="H199" s="153">
        <v>0</v>
      </c>
      <c r="I199" s="153">
        <v>0</v>
      </c>
      <c r="J199" s="153">
        <v>0</v>
      </c>
      <c r="L199" s="104">
        <f t="shared" si="8"/>
        <v>0</v>
      </c>
      <c r="P199" s="149">
        <v>464</v>
      </c>
      <c r="Q199" s="150" t="s">
        <v>1073</v>
      </c>
      <c r="R199" s="154">
        <v>1950</v>
      </c>
      <c r="S199" s="152">
        <v>1950</v>
      </c>
      <c r="T199" s="153">
        <v>1950</v>
      </c>
      <c r="U199" s="154">
        <v>0</v>
      </c>
      <c r="V199" s="153">
        <v>0</v>
      </c>
      <c r="W199" s="153">
        <v>0</v>
      </c>
      <c r="X199" s="153">
        <v>0</v>
      </c>
      <c r="Z199" s="104">
        <f t="shared" si="9"/>
        <v>0</v>
      </c>
    </row>
    <row r="200" spans="2:26" x14ac:dyDescent="0.25">
      <c r="B200" s="149">
        <v>455</v>
      </c>
      <c r="C200" s="150" t="s">
        <v>1068</v>
      </c>
      <c r="D200" s="151">
        <v>3041.27</v>
      </c>
      <c r="E200" s="152">
        <v>3041.27</v>
      </c>
      <c r="F200" s="153">
        <v>3041.27</v>
      </c>
      <c r="G200" s="154">
        <v>0</v>
      </c>
      <c r="H200" s="153">
        <v>0</v>
      </c>
      <c r="I200" s="153">
        <v>0</v>
      </c>
      <c r="J200" s="153">
        <v>0</v>
      </c>
      <c r="L200" s="104">
        <f t="shared" si="8"/>
        <v>0</v>
      </c>
      <c r="P200" s="149">
        <v>466</v>
      </c>
      <c r="Q200" s="150" t="s">
        <v>1074</v>
      </c>
      <c r="R200" s="151">
        <v>16585.689999999999</v>
      </c>
      <c r="S200" s="152">
        <v>16585.689999999999</v>
      </c>
      <c r="T200" s="153">
        <v>16585.689999999999</v>
      </c>
      <c r="U200" s="154">
        <v>0</v>
      </c>
      <c r="V200" s="153">
        <v>4850</v>
      </c>
      <c r="W200" s="153">
        <v>4850</v>
      </c>
      <c r="X200" s="153">
        <v>4850</v>
      </c>
      <c r="Z200" s="104">
        <f t="shared" si="9"/>
        <v>4850</v>
      </c>
    </row>
    <row r="201" spans="2:26" x14ac:dyDescent="0.25">
      <c r="B201" s="149">
        <v>456</v>
      </c>
      <c r="C201" s="150" t="s">
        <v>1069</v>
      </c>
      <c r="D201" s="154">
        <v>1979.9</v>
      </c>
      <c r="E201" s="152">
        <v>1979.9</v>
      </c>
      <c r="F201" s="153">
        <v>1979.9</v>
      </c>
      <c r="G201" s="154">
        <v>0</v>
      </c>
      <c r="H201" s="153">
        <v>46420</v>
      </c>
      <c r="I201" s="153">
        <v>35975.5</v>
      </c>
      <c r="J201" s="153">
        <v>1979.9</v>
      </c>
      <c r="L201" s="104">
        <f t="shared" si="8"/>
        <v>1979.9</v>
      </c>
      <c r="P201" s="149">
        <v>467</v>
      </c>
      <c r="Q201" s="150" t="s">
        <v>1075</v>
      </c>
      <c r="R201" s="155">
        <v>846.74</v>
      </c>
      <c r="S201" s="152">
        <v>846.74</v>
      </c>
      <c r="T201" s="153">
        <v>846.74</v>
      </c>
      <c r="U201" s="154">
        <v>0</v>
      </c>
      <c r="V201" s="153">
        <v>0</v>
      </c>
      <c r="W201" s="153">
        <v>0</v>
      </c>
      <c r="X201" s="153">
        <v>0</v>
      </c>
      <c r="Z201" s="104">
        <f t="shared" si="9"/>
        <v>0</v>
      </c>
    </row>
    <row r="202" spans="2:26" x14ac:dyDescent="0.25">
      <c r="B202" s="149">
        <v>460</v>
      </c>
      <c r="C202" s="150" t="s">
        <v>1070</v>
      </c>
      <c r="D202" s="154">
        <v>2150</v>
      </c>
      <c r="E202" s="152">
        <v>2150</v>
      </c>
      <c r="F202" s="153">
        <v>2150</v>
      </c>
      <c r="G202" s="154">
        <v>0</v>
      </c>
      <c r="H202" s="153">
        <v>0</v>
      </c>
      <c r="I202" s="153">
        <v>0</v>
      </c>
      <c r="J202" s="153">
        <v>0</v>
      </c>
      <c r="L202" s="104">
        <f t="shared" si="8"/>
        <v>0</v>
      </c>
      <c r="P202" s="149">
        <v>468</v>
      </c>
      <c r="Q202" s="150" t="s">
        <v>1076</v>
      </c>
      <c r="R202" s="154">
        <v>2600</v>
      </c>
      <c r="S202" s="152">
        <v>2600</v>
      </c>
      <c r="T202" s="153">
        <v>2600</v>
      </c>
      <c r="U202" s="154">
        <v>0</v>
      </c>
      <c r="V202" s="153">
        <v>0</v>
      </c>
      <c r="W202" s="153">
        <v>0</v>
      </c>
      <c r="X202" s="153">
        <v>0</v>
      </c>
      <c r="Z202" s="104">
        <f t="shared" si="9"/>
        <v>0</v>
      </c>
    </row>
    <row r="203" spans="2:26" x14ac:dyDescent="0.25">
      <c r="B203" s="149">
        <v>462</v>
      </c>
      <c r="C203" s="150" t="s">
        <v>1071</v>
      </c>
      <c r="D203" s="154">
        <v>1350</v>
      </c>
      <c r="E203" s="152">
        <v>1350</v>
      </c>
      <c r="F203" s="153">
        <v>1350</v>
      </c>
      <c r="G203" s="154">
        <v>0</v>
      </c>
      <c r="H203" s="153">
        <v>0</v>
      </c>
      <c r="I203" s="153">
        <v>0</v>
      </c>
      <c r="J203" s="153">
        <v>0</v>
      </c>
      <c r="L203" s="104">
        <f t="shared" si="8"/>
        <v>0</v>
      </c>
      <c r="P203" s="149">
        <v>472</v>
      </c>
      <c r="Q203" s="150" t="s">
        <v>1077</v>
      </c>
      <c r="R203" s="151">
        <v>2047.04</v>
      </c>
      <c r="S203" s="152">
        <v>2047.04</v>
      </c>
      <c r="T203" s="153">
        <v>2047.04</v>
      </c>
      <c r="U203" s="154">
        <v>0</v>
      </c>
      <c r="V203" s="153">
        <v>41120</v>
      </c>
      <c r="W203" s="153">
        <v>27756</v>
      </c>
      <c r="X203" s="153">
        <v>2047.04</v>
      </c>
      <c r="Z203" s="104">
        <f t="shared" si="9"/>
        <v>2047.04</v>
      </c>
    </row>
    <row r="204" spans="2:26" x14ac:dyDescent="0.25">
      <c r="B204" s="149">
        <v>463</v>
      </c>
      <c r="C204" s="150" t="s">
        <v>1072</v>
      </c>
      <c r="D204" s="151">
        <v>1491633.73</v>
      </c>
      <c r="E204" s="152">
        <v>1491633.73</v>
      </c>
      <c r="F204" s="153">
        <v>1491633.73</v>
      </c>
      <c r="G204" s="154">
        <v>0</v>
      </c>
      <c r="H204" s="153">
        <v>3577265.12</v>
      </c>
      <c r="I204" s="153">
        <v>1502451.35</v>
      </c>
      <c r="J204" s="153">
        <v>1491633.73</v>
      </c>
      <c r="L204" s="104">
        <f t="shared" si="8"/>
        <v>1491633.73</v>
      </c>
      <c r="P204" s="149">
        <v>473</v>
      </c>
      <c r="Q204" s="150" t="s">
        <v>1078</v>
      </c>
      <c r="R204" s="154">
        <v>800</v>
      </c>
      <c r="S204" s="152">
        <v>800</v>
      </c>
      <c r="T204" s="153">
        <v>800</v>
      </c>
      <c r="U204" s="154">
        <v>0</v>
      </c>
      <c r="V204" s="153">
        <v>0</v>
      </c>
      <c r="W204" s="153">
        <v>0</v>
      </c>
      <c r="X204" s="153">
        <v>0</v>
      </c>
      <c r="Z204" s="104">
        <f t="shared" si="9"/>
        <v>0</v>
      </c>
    </row>
    <row r="205" spans="2:26" x14ac:dyDescent="0.25">
      <c r="B205" s="149">
        <v>464</v>
      </c>
      <c r="C205" s="150" t="s">
        <v>1073</v>
      </c>
      <c r="D205" s="154">
        <v>1950</v>
      </c>
      <c r="E205" s="152">
        <v>1950</v>
      </c>
      <c r="F205" s="153">
        <v>1950</v>
      </c>
      <c r="G205" s="154">
        <v>0</v>
      </c>
      <c r="H205" s="153">
        <v>0</v>
      </c>
      <c r="I205" s="153">
        <v>0</v>
      </c>
      <c r="J205" s="153">
        <v>0</v>
      </c>
      <c r="L205" s="104">
        <f t="shared" si="8"/>
        <v>0</v>
      </c>
      <c r="P205" s="149">
        <v>474</v>
      </c>
      <c r="Q205" s="150" t="s">
        <v>1079</v>
      </c>
      <c r="R205" s="151">
        <v>15732.02</v>
      </c>
      <c r="S205" s="152">
        <v>15732.02</v>
      </c>
      <c r="T205" s="153">
        <v>15732.02</v>
      </c>
      <c r="U205" s="154">
        <v>0</v>
      </c>
      <c r="V205" s="153">
        <v>48478.97</v>
      </c>
      <c r="W205" s="153">
        <v>41680.199999999997</v>
      </c>
      <c r="X205" s="153">
        <v>15732.02</v>
      </c>
      <c r="Z205" s="104">
        <f t="shared" si="9"/>
        <v>15732.02</v>
      </c>
    </row>
    <row r="206" spans="2:26" x14ac:dyDescent="0.25">
      <c r="B206" s="149">
        <v>466</v>
      </c>
      <c r="C206" s="150" t="s">
        <v>1074</v>
      </c>
      <c r="D206" s="151">
        <v>16585.689999999999</v>
      </c>
      <c r="E206" s="152">
        <v>16585.689999999999</v>
      </c>
      <c r="F206" s="153">
        <v>16585.689999999999</v>
      </c>
      <c r="G206" s="154">
        <v>0</v>
      </c>
      <c r="H206" s="153">
        <v>4850</v>
      </c>
      <c r="I206" s="153">
        <v>4850</v>
      </c>
      <c r="J206" s="153">
        <v>4850</v>
      </c>
      <c r="L206" s="104">
        <f t="shared" si="8"/>
        <v>4850</v>
      </c>
      <c r="P206" s="149">
        <v>475</v>
      </c>
      <c r="Q206" s="150" t="s">
        <v>1080</v>
      </c>
      <c r="R206" s="151">
        <v>2460.2800000000002</v>
      </c>
      <c r="S206" s="152">
        <v>2460.2800000000002</v>
      </c>
      <c r="T206" s="153">
        <v>2460.2800000000002</v>
      </c>
      <c r="U206" s="154">
        <v>0</v>
      </c>
      <c r="V206" s="153">
        <v>10257.719999999999</v>
      </c>
      <c r="W206" s="153">
        <v>8414.9500000000007</v>
      </c>
      <c r="X206" s="153">
        <v>2460.2800000000002</v>
      </c>
      <c r="Z206" s="104">
        <f t="shared" si="9"/>
        <v>2460.2800000000002</v>
      </c>
    </row>
    <row r="207" spans="2:26" x14ac:dyDescent="0.25">
      <c r="B207" s="149">
        <v>467</v>
      </c>
      <c r="C207" s="150" t="s">
        <v>1075</v>
      </c>
      <c r="D207" s="155">
        <v>846.74</v>
      </c>
      <c r="E207" s="152">
        <v>846.74</v>
      </c>
      <c r="F207" s="153">
        <v>846.74</v>
      </c>
      <c r="G207" s="154">
        <v>0</v>
      </c>
      <c r="H207" s="153">
        <v>0</v>
      </c>
      <c r="I207" s="153">
        <v>0</v>
      </c>
      <c r="J207" s="153">
        <v>0</v>
      </c>
      <c r="L207" s="104">
        <f t="shared" si="8"/>
        <v>0</v>
      </c>
      <c r="P207" s="149">
        <v>476</v>
      </c>
      <c r="Q207" s="150" t="s">
        <v>1081</v>
      </c>
      <c r="R207" s="154">
        <v>3100</v>
      </c>
      <c r="S207" s="152">
        <v>3100</v>
      </c>
      <c r="T207" s="153">
        <v>3100</v>
      </c>
      <c r="U207" s="154">
        <v>0</v>
      </c>
      <c r="V207" s="153">
        <v>0</v>
      </c>
      <c r="W207" s="153">
        <v>0</v>
      </c>
      <c r="X207" s="153">
        <v>0</v>
      </c>
      <c r="Z207" s="104">
        <f t="shared" si="9"/>
        <v>0</v>
      </c>
    </row>
    <row r="208" spans="2:26" x14ac:dyDescent="0.25">
      <c r="B208" s="149">
        <v>468</v>
      </c>
      <c r="C208" s="150" t="s">
        <v>1076</v>
      </c>
      <c r="D208" s="154">
        <v>2600</v>
      </c>
      <c r="E208" s="152">
        <v>2600</v>
      </c>
      <c r="F208" s="153">
        <v>2600</v>
      </c>
      <c r="G208" s="154">
        <v>0</v>
      </c>
      <c r="H208" s="153">
        <v>0</v>
      </c>
      <c r="I208" s="153">
        <v>0</v>
      </c>
      <c r="J208" s="153">
        <v>0</v>
      </c>
      <c r="L208" s="104">
        <f t="shared" si="8"/>
        <v>0</v>
      </c>
      <c r="P208" s="149">
        <v>478</v>
      </c>
      <c r="Q208" s="150" t="s">
        <v>1082</v>
      </c>
      <c r="R208" s="154">
        <v>2350</v>
      </c>
      <c r="S208" s="152">
        <v>2350</v>
      </c>
      <c r="T208" s="153">
        <v>2350</v>
      </c>
      <c r="U208" s="154">
        <v>0</v>
      </c>
      <c r="V208" s="153">
        <v>0</v>
      </c>
      <c r="W208" s="153">
        <v>0</v>
      </c>
      <c r="X208" s="153">
        <v>0</v>
      </c>
      <c r="Z208" s="104">
        <f t="shared" si="9"/>
        <v>0</v>
      </c>
    </row>
    <row r="209" spans="2:26" x14ac:dyDescent="0.25">
      <c r="B209" s="149">
        <v>472</v>
      </c>
      <c r="C209" s="150" t="s">
        <v>1077</v>
      </c>
      <c r="D209" s="151">
        <v>2047.04</v>
      </c>
      <c r="E209" s="152">
        <v>2047.04</v>
      </c>
      <c r="F209" s="153">
        <v>2047.04</v>
      </c>
      <c r="G209" s="154">
        <v>0</v>
      </c>
      <c r="H209" s="153">
        <v>41120</v>
      </c>
      <c r="I209" s="153">
        <v>27756</v>
      </c>
      <c r="J209" s="153">
        <v>2047.04</v>
      </c>
      <c r="L209" s="104">
        <f t="shared" si="8"/>
        <v>2047.04</v>
      </c>
      <c r="P209" s="149">
        <v>480</v>
      </c>
      <c r="Q209" s="150" t="s">
        <v>1083</v>
      </c>
      <c r="R209" s="154">
        <v>2350</v>
      </c>
      <c r="S209" s="152">
        <v>2350</v>
      </c>
      <c r="T209" s="153">
        <v>2350</v>
      </c>
      <c r="U209" s="154">
        <v>0</v>
      </c>
      <c r="V209" s="153">
        <v>0</v>
      </c>
      <c r="W209" s="153">
        <v>0</v>
      </c>
      <c r="X209" s="153">
        <v>0</v>
      </c>
      <c r="Z209" s="104">
        <f t="shared" si="9"/>
        <v>0</v>
      </c>
    </row>
    <row r="210" spans="2:26" x14ac:dyDescent="0.25">
      <c r="B210" s="149">
        <v>473</v>
      </c>
      <c r="C210" s="150" t="s">
        <v>1078</v>
      </c>
      <c r="D210" s="154">
        <v>800</v>
      </c>
      <c r="E210" s="152">
        <v>800</v>
      </c>
      <c r="F210" s="153">
        <v>800</v>
      </c>
      <c r="G210" s="154">
        <v>0</v>
      </c>
      <c r="H210" s="153">
        <v>0</v>
      </c>
      <c r="I210" s="153">
        <v>0</v>
      </c>
      <c r="J210" s="153">
        <v>0</v>
      </c>
      <c r="L210" s="104">
        <f t="shared" si="8"/>
        <v>0</v>
      </c>
      <c r="P210" s="149">
        <v>481</v>
      </c>
      <c r="Q210" s="150" t="s">
        <v>898</v>
      </c>
      <c r="R210" s="151">
        <v>167265.51999999999</v>
      </c>
      <c r="S210" s="152">
        <v>167265.51999999999</v>
      </c>
      <c r="T210" s="153">
        <v>167265.51999999999</v>
      </c>
      <c r="U210" s="154">
        <v>0</v>
      </c>
      <c r="V210" s="153">
        <v>177320</v>
      </c>
      <c r="W210" s="153">
        <v>74474.399999999994</v>
      </c>
      <c r="X210" s="153">
        <v>74474.399999999994</v>
      </c>
      <c r="Z210" s="104">
        <f t="shared" si="9"/>
        <v>167265.51999999999</v>
      </c>
    </row>
    <row r="211" spans="2:26" x14ac:dyDescent="0.25">
      <c r="B211" s="149">
        <v>474</v>
      </c>
      <c r="C211" s="150" t="s">
        <v>1079</v>
      </c>
      <c r="D211" s="151">
        <v>15732.02</v>
      </c>
      <c r="E211" s="152">
        <v>15732.02</v>
      </c>
      <c r="F211" s="153">
        <v>15732.02</v>
      </c>
      <c r="G211" s="154">
        <v>0</v>
      </c>
      <c r="H211" s="153">
        <v>48478.97</v>
      </c>
      <c r="I211" s="153">
        <v>41680.199999999997</v>
      </c>
      <c r="J211" s="153">
        <v>15732.02</v>
      </c>
      <c r="L211" s="104">
        <f t="shared" si="8"/>
        <v>15732.02</v>
      </c>
      <c r="P211" s="149">
        <v>484</v>
      </c>
      <c r="Q211" s="150" t="s">
        <v>1017</v>
      </c>
      <c r="R211" s="151">
        <v>38993.51</v>
      </c>
      <c r="S211" s="152">
        <v>38993.51</v>
      </c>
      <c r="T211" s="153">
        <v>38993.51</v>
      </c>
      <c r="U211" s="154">
        <v>0</v>
      </c>
      <c r="V211" s="153">
        <v>1454161.5</v>
      </c>
      <c r="W211" s="153">
        <v>1252752.57</v>
      </c>
      <c r="X211" s="153">
        <v>38993.51</v>
      </c>
      <c r="Z211" s="104">
        <f t="shared" si="9"/>
        <v>38993.51</v>
      </c>
    </row>
    <row r="212" spans="2:26" x14ac:dyDescent="0.25">
      <c r="B212" s="149">
        <v>475</v>
      </c>
      <c r="C212" s="150" t="s">
        <v>1080</v>
      </c>
      <c r="D212" s="151">
        <v>2460.2800000000002</v>
      </c>
      <c r="E212" s="152">
        <v>2460.2800000000002</v>
      </c>
      <c r="F212" s="153">
        <v>2460.2800000000002</v>
      </c>
      <c r="G212" s="154">
        <v>0</v>
      </c>
      <c r="H212" s="153">
        <v>10257.719999999999</v>
      </c>
      <c r="I212" s="153">
        <v>8414.9500000000007</v>
      </c>
      <c r="J212" s="153">
        <v>2460.2800000000002</v>
      </c>
      <c r="L212" s="104">
        <f t="shared" si="8"/>
        <v>2460.2800000000002</v>
      </c>
      <c r="P212" s="149">
        <v>491</v>
      </c>
      <c r="Q212" s="150" t="s">
        <v>1084</v>
      </c>
      <c r="R212" s="155">
        <v>224.35</v>
      </c>
      <c r="S212" s="152">
        <v>224.35</v>
      </c>
      <c r="T212" s="153">
        <v>224.35</v>
      </c>
      <c r="U212" s="154">
        <v>0</v>
      </c>
      <c r="V212" s="153">
        <v>207.95</v>
      </c>
      <c r="W212" s="153">
        <v>177.23</v>
      </c>
      <c r="X212" s="153">
        <v>177.23</v>
      </c>
      <c r="Z212" s="104">
        <f t="shared" si="9"/>
        <v>207.95</v>
      </c>
    </row>
    <row r="213" spans="2:26" x14ac:dyDescent="0.25">
      <c r="B213" s="149">
        <v>476</v>
      </c>
      <c r="C213" s="150" t="s">
        <v>1081</v>
      </c>
      <c r="D213" s="154">
        <v>3100</v>
      </c>
      <c r="E213" s="152">
        <v>3100</v>
      </c>
      <c r="F213" s="153">
        <v>3100</v>
      </c>
      <c r="G213" s="154">
        <v>0</v>
      </c>
      <c r="H213" s="153">
        <v>0</v>
      </c>
      <c r="I213" s="153">
        <v>0</v>
      </c>
      <c r="J213" s="153">
        <v>0</v>
      </c>
      <c r="L213" s="104">
        <f t="shared" si="8"/>
        <v>0</v>
      </c>
      <c r="P213" s="149">
        <v>492</v>
      </c>
      <c r="Q213" s="150" t="s">
        <v>1085</v>
      </c>
      <c r="R213" s="151">
        <v>2796.11</v>
      </c>
      <c r="S213" s="152">
        <v>2796.11</v>
      </c>
      <c r="T213" s="153">
        <v>2796.11</v>
      </c>
      <c r="U213" s="154">
        <v>0</v>
      </c>
      <c r="V213" s="153">
        <v>0</v>
      </c>
      <c r="W213" s="153">
        <v>0</v>
      </c>
      <c r="X213" s="153">
        <v>0</v>
      </c>
      <c r="Z213" s="104">
        <f t="shared" si="9"/>
        <v>0</v>
      </c>
    </row>
    <row r="214" spans="2:26" x14ac:dyDescent="0.25">
      <c r="B214" s="149">
        <v>478</v>
      </c>
      <c r="C214" s="150" t="s">
        <v>1082</v>
      </c>
      <c r="D214" s="154">
        <v>2350</v>
      </c>
      <c r="E214" s="152">
        <v>2350</v>
      </c>
      <c r="F214" s="153">
        <v>2350</v>
      </c>
      <c r="G214" s="154">
        <v>0</v>
      </c>
      <c r="H214" s="153">
        <v>0</v>
      </c>
      <c r="I214" s="153">
        <v>0</v>
      </c>
      <c r="J214" s="153">
        <v>0</v>
      </c>
      <c r="L214" s="104">
        <f t="shared" si="8"/>
        <v>0</v>
      </c>
      <c r="P214" s="149">
        <v>493</v>
      </c>
      <c r="Q214" s="150" t="s">
        <v>1086</v>
      </c>
      <c r="R214" s="151">
        <v>621383.75</v>
      </c>
      <c r="S214" s="152">
        <v>593414.5</v>
      </c>
      <c r="T214" s="153">
        <v>593414.5</v>
      </c>
      <c r="U214" s="151">
        <v>27969.25</v>
      </c>
      <c r="V214" s="153">
        <v>4105232.75</v>
      </c>
      <c r="W214" s="153">
        <v>3435447.84</v>
      </c>
      <c r="X214" s="153">
        <v>621383.75</v>
      </c>
      <c r="Z214" s="104">
        <f t="shared" si="9"/>
        <v>593414.5</v>
      </c>
    </row>
    <row r="215" spans="2:26" x14ac:dyDescent="0.25">
      <c r="B215" s="149">
        <v>480</v>
      </c>
      <c r="C215" s="150" t="s">
        <v>1083</v>
      </c>
      <c r="D215" s="154">
        <v>2350</v>
      </c>
      <c r="E215" s="152">
        <v>2350</v>
      </c>
      <c r="F215" s="153">
        <v>2350</v>
      </c>
      <c r="G215" s="154">
        <v>0</v>
      </c>
      <c r="H215" s="153">
        <v>0</v>
      </c>
      <c r="I215" s="153">
        <v>0</v>
      </c>
      <c r="J215" s="153">
        <v>0</v>
      </c>
      <c r="L215" s="104">
        <f t="shared" si="8"/>
        <v>0</v>
      </c>
      <c r="P215" s="149">
        <v>497</v>
      </c>
      <c r="Q215" s="150" t="s">
        <v>1087</v>
      </c>
      <c r="R215" s="151">
        <v>4905.53</v>
      </c>
      <c r="S215" s="152">
        <v>15371.53</v>
      </c>
      <c r="T215" s="153">
        <v>4905.53</v>
      </c>
      <c r="U215" s="154">
        <v>0</v>
      </c>
      <c r="V215" s="153">
        <v>2216465</v>
      </c>
      <c r="W215" s="153">
        <v>1916782.05</v>
      </c>
      <c r="X215" s="153">
        <v>4905.53</v>
      </c>
      <c r="Z215" s="104">
        <f t="shared" si="9"/>
        <v>4905.53</v>
      </c>
    </row>
    <row r="216" spans="2:26" x14ac:dyDescent="0.25">
      <c r="B216" s="149">
        <v>481</v>
      </c>
      <c r="C216" s="150" t="s">
        <v>898</v>
      </c>
      <c r="D216" s="151">
        <v>167265.51999999999</v>
      </c>
      <c r="E216" s="152">
        <v>167265.51999999999</v>
      </c>
      <c r="F216" s="153">
        <v>167265.51999999999</v>
      </c>
      <c r="G216" s="154">
        <v>0</v>
      </c>
      <c r="H216" s="153">
        <v>177320</v>
      </c>
      <c r="I216" s="153">
        <v>74474.399999999994</v>
      </c>
      <c r="J216" s="153">
        <v>74474.399999999994</v>
      </c>
      <c r="L216" s="104">
        <f t="shared" si="8"/>
        <v>167265.51999999999</v>
      </c>
      <c r="P216" s="149">
        <v>499</v>
      </c>
      <c r="Q216" s="150" t="s">
        <v>1088</v>
      </c>
      <c r="R216" s="154">
        <v>1540.7</v>
      </c>
      <c r="S216" s="152">
        <v>1540.7</v>
      </c>
      <c r="T216" s="153">
        <v>1540.7</v>
      </c>
      <c r="U216" s="154">
        <v>0</v>
      </c>
      <c r="V216" s="153">
        <v>95550</v>
      </c>
      <c r="W216" s="153">
        <v>80739.75</v>
      </c>
      <c r="X216" s="153">
        <v>1540.7</v>
      </c>
      <c r="Z216" s="104">
        <f t="shared" si="9"/>
        <v>1540.7</v>
      </c>
    </row>
    <row r="217" spans="2:26" x14ac:dyDescent="0.25">
      <c r="B217" s="149">
        <v>484</v>
      </c>
      <c r="C217" s="150" t="s">
        <v>1017</v>
      </c>
      <c r="D217" s="151">
        <v>38993.51</v>
      </c>
      <c r="E217" s="152">
        <v>38993.51</v>
      </c>
      <c r="F217" s="153">
        <v>38993.51</v>
      </c>
      <c r="G217" s="154">
        <v>0</v>
      </c>
      <c r="H217" s="153">
        <v>1454161.5</v>
      </c>
      <c r="I217" s="153">
        <v>1252752.57</v>
      </c>
      <c r="J217" s="153">
        <v>38993.51</v>
      </c>
      <c r="L217" s="104">
        <f t="shared" si="8"/>
        <v>38993.51</v>
      </c>
      <c r="P217" s="149">
        <v>500</v>
      </c>
      <c r="Q217" s="150" t="s">
        <v>1089</v>
      </c>
      <c r="R217" s="151">
        <v>3600696.71</v>
      </c>
      <c r="S217" s="152">
        <v>-668941.89</v>
      </c>
      <c r="T217" s="153">
        <v>0</v>
      </c>
      <c r="U217" s="151">
        <v>3600696.71</v>
      </c>
      <c r="V217" s="153">
        <v>2618000</v>
      </c>
      <c r="W217" s="153">
        <v>2290750</v>
      </c>
      <c r="X217" s="153">
        <v>2290750</v>
      </c>
      <c r="Z217" s="104">
        <f t="shared" si="9"/>
        <v>0</v>
      </c>
    </row>
    <row r="218" spans="2:26" x14ac:dyDescent="0.25">
      <c r="B218" s="149">
        <v>491</v>
      </c>
      <c r="C218" s="150" t="s">
        <v>1084</v>
      </c>
      <c r="D218" s="155">
        <v>224.35</v>
      </c>
      <c r="E218" s="152">
        <v>224.35</v>
      </c>
      <c r="F218" s="153">
        <v>224.35</v>
      </c>
      <c r="G218" s="154">
        <v>0</v>
      </c>
      <c r="H218" s="153">
        <v>207.95</v>
      </c>
      <c r="I218" s="153">
        <v>177.23</v>
      </c>
      <c r="J218" s="153">
        <v>177.23</v>
      </c>
      <c r="L218" s="104">
        <f t="shared" si="8"/>
        <v>207.95</v>
      </c>
      <c r="P218" s="149">
        <v>501</v>
      </c>
      <c r="Q218" s="150" t="s">
        <v>1090</v>
      </c>
      <c r="R218" s="151">
        <v>6472.52</v>
      </c>
      <c r="S218" s="152">
        <v>6472.52</v>
      </c>
      <c r="T218" s="153">
        <v>6472.52</v>
      </c>
      <c r="U218" s="154">
        <v>0</v>
      </c>
      <c r="V218" s="153">
        <v>0</v>
      </c>
      <c r="W218" s="153">
        <v>0</v>
      </c>
      <c r="X218" s="153">
        <v>0</v>
      </c>
      <c r="Z218" s="104">
        <f t="shared" si="9"/>
        <v>0</v>
      </c>
    </row>
    <row r="219" spans="2:26" x14ac:dyDescent="0.25">
      <c r="B219" s="149">
        <v>492</v>
      </c>
      <c r="C219" s="150" t="s">
        <v>1085</v>
      </c>
      <c r="D219" s="151">
        <v>2796.11</v>
      </c>
      <c r="E219" s="152">
        <v>2796.11</v>
      </c>
      <c r="F219" s="153">
        <v>2796.11</v>
      </c>
      <c r="G219" s="154">
        <v>0</v>
      </c>
      <c r="H219" s="153">
        <v>0</v>
      </c>
      <c r="I219" s="153">
        <v>0</v>
      </c>
      <c r="J219" s="153">
        <v>0</v>
      </c>
      <c r="L219" s="104">
        <f t="shared" si="8"/>
        <v>0</v>
      </c>
      <c r="P219" s="149">
        <v>505</v>
      </c>
      <c r="Q219" s="150" t="s">
        <v>1091</v>
      </c>
      <c r="R219" s="151">
        <v>7129.87</v>
      </c>
      <c r="S219" s="152">
        <v>7129.87</v>
      </c>
      <c r="T219" s="153">
        <v>7129.87</v>
      </c>
      <c r="U219" s="154">
        <v>0</v>
      </c>
      <c r="V219" s="153">
        <v>0</v>
      </c>
      <c r="W219" s="153">
        <v>0</v>
      </c>
      <c r="X219" s="153">
        <v>0</v>
      </c>
      <c r="Z219" s="104">
        <f t="shared" si="9"/>
        <v>0</v>
      </c>
    </row>
    <row r="220" spans="2:26" x14ac:dyDescent="0.25">
      <c r="B220" s="149">
        <v>493</v>
      </c>
      <c r="C220" s="150" t="s">
        <v>1086</v>
      </c>
      <c r="D220" s="151">
        <v>621383.75</v>
      </c>
      <c r="E220" s="152">
        <v>593414.5</v>
      </c>
      <c r="F220" s="153">
        <v>593414.5</v>
      </c>
      <c r="G220" s="151">
        <v>27969.25</v>
      </c>
      <c r="H220" s="153">
        <v>4105232.75</v>
      </c>
      <c r="I220" s="153">
        <v>3435447.84</v>
      </c>
      <c r="J220" s="153">
        <v>621383.75</v>
      </c>
      <c r="L220" s="104">
        <f t="shared" si="8"/>
        <v>593414.5</v>
      </c>
      <c r="P220" s="149">
        <v>507</v>
      </c>
      <c r="Q220" s="150" t="s">
        <v>1092</v>
      </c>
      <c r="R220" s="154">
        <v>200</v>
      </c>
      <c r="S220" s="152">
        <v>200</v>
      </c>
      <c r="T220" s="153">
        <v>200</v>
      </c>
      <c r="U220" s="154">
        <v>0</v>
      </c>
      <c r="V220" s="153">
        <v>0</v>
      </c>
      <c r="W220" s="153">
        <v>0</v>
      </c>
      <c r="X220" s="153">
        <v>0</v>
      </c>
      <c r="Z220" s="104">
        <f t="shared" si="9"/>
        <v>0</v>
      </c>
    </row>
    <row r="221" spans="2:26" x14ac:dyDescent="0.25">
      <c r="B221" s="149">
        <v>497</v>
      </c>
      <c r="C221" s="150" t="s">
        <v>1087</v>
      </c>
      <c r="D221" s="151">
        <v>4905.53</v>
      </c>
      <c r="E221" s="152">
        <v>15371.53</v>
      </c>
      <c r="F221" s="153">
        <v>4905.53</v>
      </c>
      <c r="G221" s="154">
        <v>0</v>
      </c>
      <c r="H221" s="153">
        <v>2216465</v>
      </c>
      <c r="I221" s="153">
        <v>1916782.05</v>
      </c>
      <c r="J221" s="153">
        <v>4905.53</v>
      </c>
      <c r="L221" s="104">
        <f t="shared" ref="L221:L284" si="10">IF(H221&lt;F221,H221,F221)</f>
        <v>4905.53</v>
      </c>
      <c r="P221" s="149">
        <v>508</v>
      </c>
      <c r="Q221" s="150" t="s">
        <v>1093</v>
      </c>
      <c r="R221" s="154">
        <v>4650</v>
      </c>
      <c r="S221" s="152">
        <v>4650</v>
      </c>
      <c r="T221" s="153">
        <v>4650</v>
      </c>
      <c r="U221" s="154">
        <v>0</v>
      </c>
      <c r="V221" s="153">
        <v>0</v>
      </c>
      <c r="W221" s="153">
        <v>0</v>
      </c>
      <c r="X221" s="153">
        <v>0</v>
      </c>
      <c r="Z221" s="104">
        <f t="shared" si="9"/>
        <v>0</v>
      </c>
    </row>
    <row r="222" spans="2:26" x14ac:dyDescent="0.25">
      <c r="B222" s="149">
        <v>499</v>
      </c>
      <c r="C222" s="150" t="s">
        <v>1088</v>
      </c>
      <c r="D222" s="154">
        <v>1540.7</v>
      </c>
      <c r="E222" s="152">
        <v>1540.7</v>
      </c>
      <c r="F222" s="153">
        <v>1540.7</v>
      </c>
      <c r="G222" s="154">
        <v>0</v>
      </c>
      <c r="H222" s="153">
        <v>95550</v>
      </c>
      <c r="I222" s="153">
        <v>80739.75</v>
      </c>
      <c r="J222" s="153">
        <v>1540.7</v>
      </c>
      <c r="L222" s="104">
        <f t="shared" si="10"/>
        <v>1540.7</v>
      </c>
      <c r="P222" s="149">
        <v>509</v>
      </c>
      <c r="Q222" s="150" t="s">
        <v>1094</v>
      </c>
      <c r="R222" s="151">
        <v>1028.95</v>
      </c>
      <c r="S222" s="152">
        <v>1028.95</v>
      </c>
      <c r="T222" s="153">
        <v>1028.95</v>
      </c>
      <c r="U222" s="154">
        <v>0</v>
      </c>
      <c r="V222" s="153">
        <v>23400</v>
      </c>
      <c r="W222" s="153">
        <v>10998</v>
      </c>
      <c r="X222" s="153">
        <v>1028.95</v>
      </c>
      <c r="Z222" s="104">
        <f t="shared" si="9"/>
        <v>1028.95</v>
      </c>
    </row>
    <row r="223" spans="2:26" x14ac:dyDescent="0.25">
      <c r="B223" s="149">
        <v>500</v>
      </c>
      <c r="C223" s="150" t="s">
        <v>1089</v>
      </c>
      <c r="D223" s="151">
        <v>3600696.71</v>
      </c>
      <c r="E223" s="152">
        <v>-668941.89</v>
      </c>
      <c r="F223" s="153">
        <v>0</v>
      </c>
      <c r="G223" s="151">
        <v>3600696.71</v>
      </c>
      <c r="H223" s="153">
        <v>2618000</v>
      </c>
      <c r="I223" s="153">
        <v>2290750</v>
      </c>
      <c r="J223" s="153">
        <v>2290750</v>
      </c>
      <c r="L223" s="104">
        <f t="shared" si="10"/>
        <v>0</v>
      </c>
      <c r="P223" s="149">
        <v>511</v>
      </c>
      <c r="Q223" s="150" t="s">
        <v>1095</v>
      </c>
      <c r="R223" s="151">
        <v>52803.23</v>
      </c>
      <c r="S223" s="152">
        <v>52803.23</v>
      </c>
      <c r="T223" s="153">
        <v>52803.23</v>
      </c>
      <c r="U223" s="154">
        <v>0</v>
      </c>
      <c r="V223" s="153">
        <v>3073000</v>
      </c>
      <c r="W223" s="153">
        <v>2596685</v>
      </c>
      <c r="X223" s="153">
        <v>52803.23</v>
      </c>
      <c r="Z223" s="104">
        <f t="shared" si="9"/>
        <v>52803.23</v>
      </c>
    </row>
    <row r="224" spans="2:26" x14ac:dyDescent="0.25">
      <c r="B224" s="149">
        <v>501</v>
      </c>
      <c r="C224" s="150" t="s">
        <v>1090</v>
      </c>
      <c r="D224" s="151">
        <v>6472.52</v>
      </c>
      <c r="E224" s="152">
        <v>6472.52</v>
      </c>
      <c r="F224" s="153">
        <v>6472.52</v>
      </c>
      <c r="G224" s="154">
        <v>0</v>
      </c>
      <c r="H224" s="153">
        <v>0</v>
      </c>
      <c r="I224" s="153">
        <v>0</v>
      </c>
      <c r="J224" s="153">
        <v>0</v>
      </c>
      <c r="L224" s="104">
        <f t="shared" si="10"/>
        <v>0</v>
      </c>
      <c r="P224" s="149">
        <v>514</v>
      </c>
      <c r="Q224" s="150" t="s">
        <v>1096</v>
      </c>
      <c r="R224" s="151">
        <v>3523.75</v>
      </c>
      <c r="S224" s="152">
        <v>3523.75</v>
      </c>
      <c r="T224" s="153">
        <v>3523.75</v>
      </c>
      <c r="U224" s="154">
        <v>0</v>
      </c>
      <c r="V224" s="153">
        <v>77609.16</v>
      </c>
      <c r="W224" s="153">
        <v>68334.47</v>
      </c>
      <c r="X224" s="153">
        <v>3523.75</v>
      </c>
      <c r="Z224" s="104">
        <f t="shared" si="9"/>
        <v>3523.75</v>
      </c>
    </row>
    <row r="225" spans="2:26" x14ac:dyDescent="0.25">
      <c r="B225" s="149">
        <v>505</v>
      </c>
      <c r="C225" s="150" t="s">
        <v>1091</v>
      </c>
      <c r="D225" s="151">
        <v>7129.87</v>
      </c>
      <c r="E225" s="152">
        <v>7129.87</v>
      </c>
      <c r="F225" s="153">
        <v>7129.87</v>
      </c>
      <c r="G225" s="154">
        <v>0</v>
      </c>
      <c r="H225" s="153">
        <v>0</v>
      </c>
      <c r="I225" s="153">
        <v>0</v>
      </c>
      <c r="J225" s="153">
        <v>0</v>
      </c>
      <c r="L225" s="104">
        <f t="shared" si="10"/>
        <v>0</v>
      </c>
      <c r="P225" s="149">
        <v>515</v>
      </c>
      <c r="Q225" s="150" t="s">
        <v>1097</v>
      </c>
      <c r="R225" s="154">
        <v>4650</v>
      </c>
      <c r="S225" s="152">
        <v>4650</v>
      </c>
      <c r="T225" s="153">
        <v>4650</v>
      </c>
      <c r="U225" s="154">
        <v>0</v>
      </c>
      <c r="V225" s="153">
        <v>0</v>
      </c>
      <c r="W225" s="153">
        <v>0</v>
      </c>
      <c r="X225" s="153">
        <v>0</v>
      </c>
      <c r="Z225" s="104">
        <f t="shared" si="9"/>
        <v>0</v>
      </c>
    </row>
    <row r="226" spans="2:26" x14ac:dyDescent="0.25">
      <c r="B226" s="149">
        <v>507</v>
      </c>
      <c r="C226" s="150" t="s">
        <v>1092</v>
      </c>
      <c r="D226" s="154">
        <v>200</v>
      </c>
      <c r="E226" s="152">
        <v>200</v>
      </c>
      <c r="F226" s="153">
        <v>200</v>
      </c>
      <c r="G226" s="154">
        <v>0</v>
      </c>
      <c r="H226" s="153">
        <v>0</v>
      </c>
      <c r="I226" s="153">
        <v>0</v>
      </c>
      <c r="J226" s="153">
        <v>0</v>
      </c>
      <c r="L226" s="104">
        <f t="shared" si="10"/>
        <v>0</v>
      </c>
      <c r="P226" s="149">
        <v>516</v>
      </c>
      <c r="Q226" s="150" t="s">
        <v>1098</v>
      </c>
      <c r="R226" s="151">
        <v>418087.61</v>
      </c>
      <c r="S226" s="152">
        <v>418087.61</v>
      </c>
      <c r="T226" s="153">
        <v>418087.61</v>
      </c>
      <c r="U226" s="154">
        <v>0</v>
      </c>
      <c r="V226" s="153">
        <v>237380</v>
      </c>
      <c r="W226" s="153">
        <v>99699.6</v>
      </c>
      <c r="X226" s="153">
        <v>99699.6</v>
      </c>
      <c r="Z226" s="104">
        <f t="shared" si="9"/>
        <v>237380</v>
      </c>
    </row>
    <row r="227" spans="2:26" x14ac:dyDescent="0.25">
      <c r="B227" s="149">
        <v>508</v>
      </c>
      <c r="C227" s="150" t="s">
        <v>1093</v>
      </c>
      <c r="D227" s="154">
        <v>4650</v>
      </c>
      <c r="E227" s="152">
        <v>4650</v>
      </c>
      <c r="F227" s="153">
        <v>4650</v>
      </c>
      <c r="G227" s="154">
        <v>0</v>
      </c>
      <c r="H227" s="153">
        <v>0</v>
      </c>
      <c r="I227" s="153">
        <v>0</v>
      </c>
      <c r="J227" s="153">
        <v>0</v>
      </c>
      <c r="L227" s="104">
        <f t="shared" si="10"/>
        <v>0</v>
      </c>
      <c r="P227" s="149">
        <v>519</v>
      </c>
      <c r="Q227" s="150" t="s">
        <v>1099</v>
      </c>
      <c r="R227" s="151">
        <v>1200.48</v>
      </c>
      <c r="S227" s="152">
        <v>1200.48</v>
      </c>
      <c r="T227" s="153">
        <v>1200.48</v>
      </c>
      <c r="U227" s="154">
        <v>0</v>
      </c>
      <c r="V227" s="153">
        <v>82945.62</v>
      </c>
      <c r="W227" s="153">
        <v>72123.14</v>
      </c>
      <c r="X227" s="153">
        <v>1200.48</v>
      </c>
      <c r="Z227" s="104">
        <f t="shared" si="9"/>
        <v>1200.48</v>
      </c>
    </row>
    <row r="228" spans="2:26" x14ac:dyDescent="0.25">
      <c r="B228" s="149">
        <v>509</v>
      </c>
      <c r="C228" s="150" t="s">
        <v>1094</v>
      </c>
      <c r="D228" s="151">
        <v>1028.95</v>
      </c>
      <c r="E228" s="152">
        <v>1028.95</v>
      </c>
      <c r="F228" s="153">
        <v>1028.95</v>
      </c>
      <c r="G228" s="154">
        <v>0</v>
      </c>
      <c r="H228" s="153">
        <v>23400</v>
      </c>
      <c r="I228" s="153">
        <v>10998</v>
      </c>
      <c r="J228" s="153">
        <v>1028.95</v>
      </c>
      <c r="L228" s="104">
        <f t="shared" si="10"/>
        <v>1028.95</v>
      </c>
      <c r="P228" s="149">
        <v>520</v>
      </c>
      <c r="Q228" s="150" t="s">
        <v>1100</v>
      </c>
      <c r="R228" s="155">
        <v>587.71</v>
      </c>
      <c r="S228" s="152">
        <v>587.71</v>
      </c>
      <c r="T228" s="153">
        <v>587.71</v>
      </c>
      <c r="U228" s="154">
        <v>0</v>
      </c>
      <c r="V228" s="153">
        <v>6690</v>
      </c>
      <c r="W228" s="153">
        <v>6690</v>
      </c>
      <c r="X228" s="153">
        <v>587.71</v>
      </c>
      <c r="Z228" s="104">
        <f t="shared" si="9"/>
        <v>587.71</v>
      </c>
    </row>
    <row r="229" spans="2:26" x14ac:dyDescent="0.25">
      <c r="B229" s="149">
        <v>511</v>
      </c>
      <c r="C229" s="150" t="s">
        <v>1095</v>
      </c>
      <c r="D229" s="151">
        <v>52803.23</v>
      </c>
      <c r="E229" s="152">
        <v>52803.23</v>
      </c>
      <c r="F229" s="153">
        <v>52803.23</v>
      </c>
      <c r="G229" s="154">
        <v>0</v>
      </c>
      <c r="H229" s="153">
        <v>3073000</v>
      </c>
      <c r="I229" s="153">
        <v>2596685</v>
      </c>
      <c r="J229" s="153">
        <v>52803.23</v>
      </c>
      <c r="L229" s="104">
        <f t="shared" si="10"/>
        <v>52803.23</v>
      </c>
      <c r="P229" s="149">
        <v>521</v>
      </c>
      <c r="Q229" s="150" t="s">
        <v>1101</v>
      </c>
      <c r="R229" s="154">
        <v>2000</v>
      </c>
      <c r="S229" s="152">
        <v>2000</v>
      </c>
      <c r="T229" s="153">
        <v>2000</v>
      </c>
      <c r="U229" s="154">
        <v>0</v>
      </c>
      <c r="V229" s="153">
        <v>0</v>
      </c>
      <c r="W229" s="153">
        <v>0</v>
      </c>
      <c r="X229" s="153">
        <v>0</v>
      </c>
      <c r="Z229" s="104">
        <f t="shared" si="9"/>
        <v>0</v>
      </c>
    </row>
    <row r="230" spans="2:26" x14ac:dyDescent="0.25">
      <c r="B230" s="149">
        <v>514</v>
      </c>
      <c r="C230" s="150" t="s">
        <v>1096</v>
      </c>
      <c r="D230" s="151">
        <v>3523.75</v>
      </c>
      <c r="E230" s="152">
        <v>3523.75</v>
      </c>
      <c r="F230" s="153">
        <v>3523.75</v>
      </c>
      <c r="G230" s="154">
        <v>0</v>
      </c>
      <c r="H230" s="153">
        <v>77609.16</v>
      </c>
      <c r="I230" s="153">
        <v>68334.47</v>
      </c>
      <c r="J230" s="153">
        <v>3523.75</v>
      </c>
      <c r="L230" s="104">
        <f t="shared" si="10"/>
        <v>3523.75</v>
      </c>
      <c r="P230" s="149">
        <v>525</v>
      </c>
      <c r="Q230" s="150" t="s">
        <v>1102</v>
      </c>
      <c r="R230" s="151">
        <v>3527.65</v>
      </c>
      <c r="S230" s="152">
        <v>3527.65</v>
      </c>
      <c r="T230" s="153">
        <v>3527.65</v>
      </c>
      <c r="U230" s="154">
        <v>0</v>
      </c>
      <c r="V230" s="153">
        <v>3528961.92</v>
      </c>
      <c r="W230" s="153">
        <v>2840814.35</v>
      </c>
      <c r="X230" s="153">
        <v>3527.65</v>
      </c>
      <c r="Z230" s="104">
        <f t="shared" si="9"/>
        <v>3527.65</v>
      </c>
    </row>
    <row r="231" spans="2:26" x14ac:dyDescent="0.25">
      <c r="B231" s="149">
        <v>515</v>
      </c>
      <c r="C231" s="150" t="s">
        <v>1097</v>
      </c>
      <c r="D231" s="154">
        <v>4650</v>
      </c>
      <c r="E231" s="152">
        <v>4650</v>
      </c>
      <c r="F231" s="153">
        <v>4650</v>
      </c>
      <c r="G231" s="154">
        <v>0</v>
      </c>
      <c r="H231" s="153">
        <v>0</v>
      </c>
      <c r="I231" s="153">
        <v>0</v>
      </c>
      <c r="J231" s="153">
        <v>0</v>
      </c>
      <c r="L231" s="104">
        <f t="shared" si="10"/>
        <v>0</v>
      </c>
      <c r="P231" s="149">
        <v>526</v>
      </c>
      <c r="Q231" s="150" t="s">
        <v>1103</v>
      </c>
      <c r="R231" s="154">
        <v>1000</v>
      </c>
      <c r="S231" s="152">
        <v>1000</v>
      </c>
      <c r="T231" s="153">
        <v>1000</v>
      </c>
      <c r="U231" s="154">
        <v>0</v>
      </c>
      <c r="V231" s="153">
        <v>0</v>
      </c>
      <c r="W231" s="153">
        <v>0</v>
      </c>
      <c r="X231" s="153">
        <v>0</v>
      </c>
      <c r="Z231" s="104">
        <f t="shared" si="9"/>
        <v>0</v>
      </c>
    </row>
    <row r="232" spans="2:26" x14ac:dyDescent="0.25">
      <c r="B232" s="149">
        <v>516</v>
      </c>
      <c r="C232" s="150" t="s">
        <v>1098</v>
      </c>
      <c r="D232" s="151">
        <v>418087.61</v>
      </c>
      <c r="E232" s="152">
        <v>418087.61</v>
      </c>
      <c r="F232" s="153">
        <v>418087.61</v>
      </c>
      <c r="G232" s="154">
        <v>0</v>
      </c>
      <c r="H232" s="153">
        <v>237380</v>
      </c>
      <c r="I232" s="153">
        <v>99699.6</v>
      </c>
      <c r="J232" s="153">
        <v>99699.6</v>
      </c>
      <c r="L232" s="104">
        <f t="shared" si="10"/>
        <v>237380</v>
      </c>
      <c r="P232" s="149">
        <v>530</v>
      </c>
      <c r="Q232" s="150" t="s">
        <v>1104</v>
      </c>
      <c r="R232" s="151">
        <v>7782.07</v>
      </c>
      <c r="S232" s="152">
        <v>7782.07</v>
      </c>
      <c r="T232" s="153">
        <v>7782.07</v>
      </c>
      <c r="U232" s="154">
        <v>0</v>
      </c>
      <c r="V232" s="153">
        <v>244300</v>
      </c>
      <c r="W232" s="153">
        <v>144002.5</v>
      </c>
      <c r="X232" s="153">
        <v>7782.07</v>
      </c>
      <c r="Z232" s="104">
        <f t="shared" si="9"/>
        <v>7782.07</v>
      </c>
    </row>
    <row r="233" spans="2:26" x14ac:dyDescent="0.25">
      <c r="B233" s="149">
        <v>519</v>
      </c>
      <c r="C233" s="150" t="s">
        <v>1099</v>
      </c>
      <c r="D233" s="151">
        <v>1200.48</v>
      </c>
      <c r="E233" s="152">
        <v>1200.48</v>
      </c>
      <c r="F233" s="153">
        <v>1200.48</v>
      </c>
      <c r="G233" s="154">
        <v>0</v>
      </c>
      <c r="H233" s="153">
        <v>82945.62</v>
      </c>
      <c r="I233" s="153">
        <v>72123.14</v>
      </c>
      <c r="J233" s="153">
        <v>1200.48</v>
      </c>
      <c r="L233" s="104">
        <f t="shared" si="10"/>
        <v>1200.48</v>
      </c>
      <c r="P233" s="149">
        <v>531</v>
      </c>
      <c r="Q233" s="150" t="s">
        <v>1105</v>
      </c>
      <c r="R233" s="151">
        <v>4230.16</v>
      </c>
      <c r="S233" s="152">
        <v>4230.16</v>
      </c>
      <c r="T233" s="153">
        <v>4230.16</v>
      </c>
      <c r="U233" s="154">
        <v>0</v>
      </c>
      <c r="V233" s="153">
        <v>0</v>
      </c>
      <c r="W233" s="153">
        <v>0</v>
      </c>
      <c r="X233" s="153">
        <v>0</v>
      </c>
      <c r="Z233" s="104">
        <f t="shared" ref="Z233:Z296" si="11">IF(V233&lt;T233,V233,T233)</f>
        <v>0</v>
      </c>
    </row>
    <row r="234" spans="2:26" x14ac:dyDescent="0.25">
      <c r="B234" s="149">
        <v>520</v>
      </c>
      <c r="C234" s="150" t="s">
        <v>1100</v>
      </c>
      <c r="D234" s="155">
        <v>587.71</v>
      </c>
      <c r="E234" s="152">
        <v>587.71</v>
      </c>
      <c r="F234" s="153">
        <v>587.71</v>
      </c>
      <c r="G234" s="154">
        <v>0</v>
      </c>
      <c r="H234" s="153">
        <v>6690</v>
      </c>
      <c r="I234" s="153">
        <v>6690</v>
      </c>
      <c r="J234" s="153">
        <v>587.71</v>
      </c>
      <c r="L234" s="104">
        <f t="shared" si="10"/>
        <v>587.71</v>
      </c>
      <c r="P234" s="149">
        <v>532</v>
      </c>
      <c r="Q234" s="150" t="s">
        <v>1106</v>
      </c>
      <c r="R234" s="151">
        <v>1258.1500000000001</v>
      </c>
      <c r="S234" s="152">
        <v>1258.1500000000001</v>
      </c>
      <c r="T234" s="153">
        <v>1258.1500000000001</v>
      </c>
      <c r="U234" s="154">
        <v>0</v>
      </c>
      <c r="V234" s="153">
        <v>0</v>
      </c>
      <c r="W234" s="153">
        <v>0</v>
      </c>
      <c r="X234" s="153">
        <v>0</v>
      </c>
      <c r="Z234" s="104">
        <f t="shared" si="11"/>
        <v>0</v>
      </c>
    </row>
    <row r="235" spans="2:26" x14ac:dyDescent="0.25">
      <c r="B235" s="149">
        <v>521</v>
      </c>
      <c r="C235" s="150" t="s">
        <v>1101</v>
      </c>
      <c r="D235" s="154">
        <v>2000</v>
      </c>
      <c r="E235" s="152">
        <v>2000</v>
      </c>
      <c r="F235" s="153">
        <v>2000</v>
      </c>
      <c r="G235" s="154">
        <v>0</v>
      </c>
      <c r="H235" s="153">
        <v>0</v>
      </c>
      <c r="I235" s="153">
        <v>0</v>
      </c>
      <c r="J235" s="153">
        <v>0</v>
      </c>
      <c r="L235" s="104">
        <f t="shared" si="10"/>
        <v>0</v>
      </c>
      <c r="P235" s="149">
        <v>533</v>
      </c>
      <c r="Q235" s="150" t="s">
        <v>1107</v>
      </c>
      <c r="R235" s="151">
        <v>4999.55</v>
      </c>
      <c r="S235" s="152">
        <v>4999.55</v>
      </c>
      <c r="T235" s="153">
        <v>4999.55</v>
      </c>
      <c r="U235" s="154">
        <v>0</v>
      </c>
      <c r="V235" s="153">
        <v>0</v>
      </c>
      <c r="W235" s="153">
        <v>0</v>
      </c>
      <c r="X235" s="153">
        <v>0</v>
      </c>
      <c r="Z235" s="104">
        <f t="shared" si="11"/>
        <v>0</v>
      </c>
    </row>
    <row r="236" spans="2:26" x14ac:dyDescent="0.25">
      <c r="B236" s="149">
        <v>525</v>
      </c>
      <c r="C236" s="150" t="s">
        <v>1102</v>
      </c>
      <c r="D236" s="151">
        <v>3527.65</v>
      </c>
      <c r="E236" s="152">
        <v>3527.65</v>
      </c>
      <c r="F236" s="153">
        <v>3527.65</v>
      </c>
      <c r="G236" s="154">
        <v>0</v>
      </c>
      <c r="H236" s="153">
        <v>3528961.92</v>
      </c>
      <c r="I236" s="153">
        <v>2840814.35</v>
      </c>
      <c r="J236" s="153">
        <v>3527.65</v>
      </c>
      <c r="L236" s="104">
        <f t="shared" si="10"/>
        <v>3527.65</v>
      </c>
      <c r="P236" s="149">
        <v>534</v>
      </c>
      <c r="Q236" s="150" t="s">
        <v>1108</v>
      </c>
      <c r="R236" s="155">
        <v>249.48</v>
      </c>
      <c r="S236" s="152">
        <v>249.48</v>
      </c>
      <c r="T236" s="153">
        <v>249.48</v>
      </c>
      <c r="U236" s="154">
        <v>0</v>
      </c>
      <c r="V236" s="153">
        <v>0</v>
      </c>
      <c r="W236" s="153">
        <v>0</v>
      </c>
      <c r="X236" s="153">
        <v>0</v>
      </c>
      <c r="Z236" s="104">
        <f t="shared" si="11"/>
        <v>0</v>
      </c>
    </row>
    <row r="237" spans="2:26" x14ac:dyDescent="0.25">
      <c r="B237" s="149">
        <v>526</v>
      </c>
      <c r="C237" s="150" t="s">
        <v>1103</v>
      </c>
      <c r="D237" s="154">
        <v>1000</v>
      </c>
      <c r="E237" s="152">
        <v>1000</v>
      </c>
      <c r="F237" s="153">
        <v>1000</v>
      </c>
      <c r="G237" s="154">
        <v>0</v>
      </c>
      <c r="H237" s="153">
        <v>0</v>
      </c>
      <c r="I237" s="153">
        <v>0</v>
      </c>
      <c r="J237" s="153">
        <v>0</v>
      </c>
      <c r="L237" s="104">
        <f t="shared" si="10"/>
        <v>0</v>
      </c>
      <c r="P237" s="149">
        <v>536</v>
      </c>
      <c r="Q237" s="150" t="s">
        <v>1109</v>
      </c>
      <c r="R237" s="154">
        <v>1000</v>
      </c>
      <c r="S237" s="152">
        <v>1000</v>
      </c>
      <c r="T237" s="153">
        <v>1000</v>
      </c>
      <c r="U237" s="154">
        <v>0</v>
      </c>
      <c r="V237" s="153">
        <v>0</v>
      </c>
      <c r="W237" s="153">
        <v>0</v>
      </c>
      <c r="X237" s="153">
        <v>0</v>
      </c>
      <c r="Z237" s="104">
        <f t="shared" si="11"/>
        <v>0</v>
      </c>
    </row>
    <row r="238" spans="2:26" x14ac:dyDescent="0.25">
      <c r="B238" s="149">
        <v>530</v>
      </c>
      <c r="C238" s="150" t="s">
        <v>1104</v>
      </c>
      <c r="D238" s="151">
        <v>7782.07</v>
      </c>
      <c r="E238" s="152">
        <v>7782.07</v>
      </c>
      <c r="F238" s="153">
        <v>7782.07</v>
      </c>
      <c r="G238" s="154">
        <v>0</v>
      </c>
      <c r="H238" s="153">
        <v>244300</v>
      </c>
      <c r="I238" s="153">
        <v>144002.5</v>
      </c>
      <c r="J238" s="153">
        <v>7782.07</v>
      </c>
      <c r="L238" s="104">
        <f t="shared" si="10"/>
        <v>7782.07</v>
      </c>
      <c r="P238" s="149">
        <v>538</v>
      </c>
      <c r="Q238" s="150" t="s">
        <v>1110</v>
      </c>
      <c r="R238" s="151">
        <v>7476.42</v>
      </c>
      <c r="S238" s="152">
        <v>7476.42</v>
      </c>
      <c r="T238" s="153">
        <v>7476.42</v>
      </c>
      <c r="U238" s="154">
        <v>0</v>
      </c>
      <c r="V238" s="153">
        <v>38190</v>
      </c>
      <c r="W238" s="153">
        <v>33225.300000000003</v>
      </c>
      <c r="X238" s="153">
        <v>7476.42</v>
      </c>
      <c r="Z238" s="104">
        <f t="shared" si="11"/>
        <v>7476.42</v>
      </c>
    </row>
    <row r="239" spans="2:26" x14ac:dyDescent="0.25">
      <c r="B239" s="149">
        <v>531</v>
      </c>
      <c r="C239" s="150" t="s">
        <v>1105</v>
      </c>
      <c r="D239" s="151">
        <v>4230.16</v>
      </c>
      <c r="E239" s="152">
        <v>4230.16</v>
      </c>
      <c r="F239" s="153">
        <v>4230.16</v>
      </c>
      <c r="G239" s="154">
        <v>0</v>
      </c>
      <c r="H239" s="153">
        <v>0</v>
      </c>
      <c r="I239" s="153">
        <v>0</v>
      </c>
      <c r="J239" s="153">
        <v>0</v>
      </c>
      <c r="L239" s="104">
        <f t="shared" si="10"/>
        <v>0</v>
      </c>
      <c r="P239" s="149">
        <v>542</v>
      </c>
      <c r="Q239" s="150" t="s">
        <v>1111</v>
      </c>
      <c r="R239" s="151">
        <v>1722.37</v>
      </c>
      <c r="S239" s="152">
        <v>1722.37</v>
      </c>
      <c r="T239" s="153">
        <v>1722.37</v>
      </c>
      <c r="U239" s="154">
        <v>0</v>
      </c>
      <c r="V239" s="153">
        <v>0</v>
      </c>
      <c r="W239" s="153">
        <v>0</v>
      </c>
      <c r="X239" s="153">
        <v>0</v>
      </c>
      <c r="Z239" s="104">
        <f t="shared" si="11"/>
        <v>0</v>
      </c>
    </row>
    <row r="240" spans="2:26" x14ac:dyDescent="0.25">
      <c r="B240" s="149">
        <v>532</v>
      </c>
      <c r="C240" s="150" t="s">
        <v>1106</v>
      </c>
      <c r="D240" s="151">
        <v>1258.1500000000001</v>
      </c>
      <c r="E240" s="152">
        <v>1258.1500000000001</v>
      </c>
      <c r="F240" s="153">
        <v>1258.1500000000001</v>
      </c>
      <c r="G240" s="154">
        <v>0</v>
      </c>
      <c r="H240" s="153">
        <v>0</v>
      </c>
      <c r="I240" s="153">
        <v>0</v>
      </c>
      <c r="J240" s="153">
        <v>0</v>
      </c>
      <c r="L240" s="104">
        <f t="shared" si="10"/>
        <v>0</v>
      </c>
      <c r="P240" s="149">
        <v>544</v>
      </c>
      <c r="Q240" s="150" t="s">
        <v>1112</v>
      </c>
      <c r="R240" s="154">
        <v>839.6</v>
      </c>
      <c r="S240" s="152">
        <v>839.6</v>
      </c>
      <c r="T240" s="153">
        <v>839.6</v>
      </c>
      <c r="U240" s="154">
        <v>0</v>
      </c>
      <c r="V240" s="153">
        <v>0</v>
      </c>
      <c r="W240" s="153">
        <v>0</v>
      </c>
      <c r="X240" s="153">
        <v>0</v>
      </c>
      <c r="Z240" s="104">
        <f t="shared" si="11"/>
        <v>0</v>
      </c>
    </row>
    <row r="241" spans="2:26" x14ac:dyDescent="0.25">
      <c r="B241" s="149">
        <v>533</v>
      </c>
      <c r="C241" s="150" t="s">
        <v>1107</v>
      </c>
      <c r="D241" s="151">
        <v>4999.55</v>
      </c>
      <c r="E241" s="152">
        <v>4999.55</v>
      </c>
      <c r="F241" s="153">
        <v>4999.55</v>
      </c>
      <c r="G241" s="154">
        <v>0</v>
      </c>
      <c r="H241" s="153">
        <v>0</v>
      </c>
      <c r="I241" s="153">
        <v>0</v>
      </c>
      <c r="J241" s="153">
        <v>0</v>
      </c>
      <c r="L241" s="104">
        <f t="shared" si="10"/>
        <v>0</v>
      </c>
      <c r="P241" s="149">
        <v>545</v>
      </c>
      <c r="Q241" s="150" t="s">
        <v>1113</v>
      </c>
      <c r="R241" s="151">
        <v>3200.22</v>
      </c>
      <c r="S241" s="152">
        <v>3200.22</v>
      </c>
      <c r="T241" s="153">
        <v>3200.22</v>
      </c>
      <c r="U241" s="154">
        <v>0</v>
      </c>
      <c r="V241" s="153">
        <v>0</v>
      </c>
      <c r="W241" s="153">
        <v>0</v>
      </c>
      <c r="X241" s="153">
        <v>0</v>
      </c>
      <c r="Z241" s="104">
        <f t="shared" si="11"/>
        <v>0</v>
      </c>
    </row>
    <row r="242" spans="2:26" x14ac:dyDescent="0.25">
      <c r="B242" s="149">
        <v>534</v>
      </c>
      <c r="C242" s="150" t="s">
        <v>1108</v>
      </c>
      <c r="D242" s="155">
        <v>249.48</v>
      </c>
      <c r="E242" s="152">
        <v>249.48</v>
      </c>
      <c r="F242" s="153">
        <v>249.48</v>
      </c>
      <c r="G242" s="154">
        <v>0</v>
      </c>
      <c r="H242" s="153">
        <v>0</v>
      </c>
      <c r="I242" s="153">
        <v>0</v>
      </c>
      <c r="J242" s="153">
        <v>0</v>
      </c>
      <c r="L242" s="104">
        <f t="shared" si="10"/>
        <v>0</v>
      </c>
      <c r="P242" s="149">
        <v>548</v>
      </c>
      <c r="Q242" s="150" t="s">
        <v>1114</v>
      </c>
      <c r="R242" s="151">
        <v>1201.47</v>
      </c>
      <c r="S242" s="152">
        <v>1201.47</v>
      </c>
      <c r="T242" s="153">
        <v>1201.47</v>
      </c>
      <c r="U242" s="154">
        <v>0</v>
      </c>
      <c r="V242" s="153">
        <v>0</v>
      </c>
      <c r="W242" s="153">
        <v>0</v>
      </c>
      <c r="X242" s="153">
        <v>0</v>
      </c>
      <c r="Z242" s="104">
        <f t="shared" si="11"/>
        <v>0</v>
      </c>
    </row>
    <row r="243" spans="2:26" x14ac:dyDescent="0.25">
      <c r="B243" s="149">
        <v>536</v>
      </c>
      <c r="C243" s="150" t="s">
        <v>1109</v>
      </c>
      <c r="D243" s="154">
        <v>1000</v>
      </c>
      <c r="E243" s="152">
        <v>1000</v>
      </c>
      <c r="F243" s="153">
        <v>1000</v>
      </c>
      <c r="G243" s="154">
        <v>0</v>
      </c>
      <c r="H243" s="153">
        <v>0</v>
      </c>
      <c r="I243" s="153">
        <v>0</v>
      </c>
      <c r="J243" s="153">
        <v>0</v>
      </c>
      <c r="L243" s="104">
        <f t="shared" si="10"/>
        <v>0</v>
      </c>
      <c r="P243" s="149">
        <v>550</v>
      </c>
      <c r="Q243" s="150" t="s">
        <v>1115</v>
      </c>
      <c r="R243" s="151">
        <v>1089.48</v>
      </c>
      <c r="S243" s="152">
        <v>1089.48</v>
      </c>
      <c r="T243" s="153">
        <v>1089.48</v>
      </c>
      <c r="U243" s="154">
        <v>0</v>
      </c>
      <c r="V243" s="153">
        <v>0</v>
      </c>
      <c r="W243" s="153">
        <v>0</v>
      </c>
      <c r="X243" s="153">
        <v>0</v>
      </c>
      <c r="Z243" s="104">
        <f t="shared" si="11"/>
        <v>0</v>
      </c>
    </row>
    <row r="244" spans="2:26" x14ac:dyDescent="0.25">
      <c r="B244" s="149">
        <v>538</v>
      </c>
      <c r="C244" s="150" t="s">
        <v>1110</v>
      </c>
      <c r="D244" s="151">
        <v>7476.42</v>
      </c>
      <c r="E244" s="152">
        <v>7476.42</v>
      </c>
      <c r="F244" s="153">
        <v>7476.42</v>
      </c>
      <c r="G244" s="154">
        <v>0</v>
      </c>
      <c r="H244" s="153">
        <v>38190</v>
      </c>
      <c r="I244" s="153">
        <v>33225.300000000003</v>
      </c>
      <c r="J244" s="153">
        <v>7476.42</v>
      </c>
      <c r="L244" s="104">
        <f t="shared" si="10"/>
        <v>7476.42</v>
      </c>
      <c r="P244" s="149">
        <v>553</v>
      </c>
      <c r="Q244" s="150" t="s">
        <v>1116</v>
      </c>
      <c r="R244" s="151">
        <v>20678.27</v>
      </c>
      <c r="S244" s="152">
        <v>20678.27</v>
      </c>
      <c r="T244" s="153">
        <v>20678.27</v>
      </c>
      <c r="U244" s="154">
        <v>0</v>
      </c>
      <c r="V244" s="153">
        <v>0</v>
      </c>
      <c r="W244" s="153">
        <v>0</v>
      </c>
      <c r="X244" s="153">
        <v>0</v>
      </c>
      <c r="Z244" s="104">
        <f t="shared" si="11"/>
        <v>0</v>
      </c>
    </row>
    <row r="245" spans="2:26" x14ac:dyDescent="0.25">
      <c r="B245" s="149">
        <v>542</v>
      </c>
      <c r="C245" s="150" t="s">
        <v>1111</v>
      </c>
      <c r="D245" s="151">
        <v>1722.37</v>
      </c>
      <c r="E245" s="152">
        <v>1722.37</v>
      </c>
      <c r="F245" s="153">
        <v>1722.37</v>
      </c>
      <c r="G245" s="154">
        <v>0</v>
      </c>
      <c r="H245" s="153">
        <v>0</v>
      </c>
      <c r="I245" s="153">
        <v>0</v>
      </c>
      <c r="J245" s="153">
        <v>0</v>
      </c>
      <c r="L245" s="104">
        <f t="shared" si="10"/>
        <v>0</v>
      </c>
      <c r="P245" s="149">
        <v>555</v>
      </c>
      <c r="Q245" s="150" t="s">
        <v>1117</v>
      </c>
      <c r="R245" s="151">
        <v>9953.76</v>
      </c>
      <c r="S245" s="152">
        <v>5839.38</v>
      </c>
      <c r="T245" s="153">
        <v>5839.38</v>
      </c>
      <c r="U245" s="151">
        <v>4114.38</v>
      </c>
      <c r="V245" s="153">
        <v>53015.6</v>
      </c>
      <c r="W245" s="153">
        <v>44683.22</v>
      </c>
      <c r="X245" s="153">
        <v>9953.76</v>
      </c>
      <c r="Z245" s="104">
        <f t="shared" si="11"/>
        <v>5839.38</v>
      </c>
    </row>
    <row r="246" spans="2:26" x14ac:dyDescent="0.25">
      <c r="B246" s="149">
        <v>544</v>
      </c>
      <c r="C246" s="150" t="s">
        <v>1112</v>
      </c>
      <c r="D246" s="154">
        <v>839.6</v>
      </c>
      <c r="E246" s="152">
        <v>839.6</v>
      </c>
      <c r="F246" s="153">
        <v>839.6</v>
      </c>
      <c r="G246" s="154">
        <v>0</v>
      </c>
      <c r="H246" s="153">
        <v>0</v>
      </c>
      <c r="I246" s="153">
        <v>0</v>
      </c>
      <c r="J246" s="153">
        <v>0</v>
      </c>
      <c r="L246" s="104">
        <f t="shared" si="10"/>
        <v>0</v>
      </c>
      <c r="P246" s="149">
        <v>556</v>
      </c>
      <c r="Q246" s="150" t="s">
        <v>1118</v>
      </c>
      <c r="R246" s="151">
        <v>2363.39</v>
      </c>
      <c r="S246" s="152">
        <v>2363.39</v>
      </c>
      <c r="T246" s="153">
        <v>2363.39</v>
      </c>
      <c r="U246" s="154">
        <v>0</v>
      </c>
      <c r="V246" s="153">
        <v>84018</v>
      </c>
      <c r="W246" s="153">
        <v>73095.66</v>
      </c>
      <c r="X246" s="153">
        <v>2363.39</v>
      </c>
      <c r="Z246" s="104">
        <f t="shared" si="11"/>
        <v>2363.39</v>
      </c>
    </row>
    <row r="247" spans="2:26" x14ac:dyDescent="0.25">
      <c r="B247" s="149">
        <v>545</v>
      </c>
      <c r="C247" s="150" t="s">
        <v>1113</v>
      </c>
      <c r="D247" s="151">
        <v>3200.22</v>
      </c>
      <c r="E247" s="152">
        <v>3200.22</v>
      </c>
      <c r="F247" s="153">
        <v>3200.22</v>
      </c>
      <c r="G247" s="154">
        <v>0</v>
      </c>
      <c r="H247" s="153">
        <v>0</v>
      </c>
      <c r="I247" s="153">
        <v>0</v>
      </c>
      <c r="J247" s="153">
        <v>0</v>
      </c>
      <c r="L247" s="104">
        <f t="shared" si="10"/>
        <v>0</v>
      </c>
      <c r="P247" s="149">
        <v>562</v>
      </c>
      <c r="Q247" s="150" t="s">
        <v>1119</v>
      </c>
      <c r="R247" s="154">
        <v>6.3</v>
      </c>
      <c r="S247" s="152">
        <v>6.3</v>
      </c>
      <c r="T247" s="153">
        <v>6.3</v>
      </c>
      <c r="U247" s="154">
        <v>0</v>
      </c>
      <c r="V247" s="153">
        <v>60922</v>
      </c>
      <c r="W247" s="153">
        <v>46605.33</v>
      </c>
      <c r="X247" s="153">
        <v>6.3</v>
      </c>
      <c r="Z247" s="104">
        <f t="shared" si="11"/>
        <v>6.3</v>
      </c>
    </row>
    <row r="248" spans="2:26" x14ac:dyDescent="0.25">
      <c r="B248" s="149">
        <v>548</v>
      </c>
      <c r="C248" s="150" t="s">
        <v>1114</v>
      </c>
      <c r="D248" s="151">
        <v>1201.47</v>
      </c>
      <c r="E248" s="152">
        <v>1201.47</v>
      </c>
      <c r="F248" s="153">
        <v>1201.47</v>
      </c>
      <c r="G248" s="154">
        <v>0</v>
      </c>
      <c r="H248" s="153">
        <v>0</v>
      </c>
      <c r="I248" s="153">
        <v>0</v>
      </c>
      <c r="J248" s="153">
        <v>0</v>
      </c>
      <c r="L248" s="104">
        <f t="shared" si="10"/>
        <v>0</v>
      </c>
      <c r="P248" s="149">
        <v>563</v>
      </c>
      <c r="Q248" s="150" t="s">
        <v>1120</v>
      </c>
      <c r="R248" s="154">
        <v>1600</v>
      </c>
      <c r="S248" s="152">
        <v>1600</v>
      </c>
      <c r="T248" s="153">
        <v>1600</v>
      </c>
      <c r="U248" s="154">
        <v>0</v>
      </c>
      <c r="V248" s="153">
        <v>0</v>
      </c>
      <c r="W248" s="153">
        <v>0</v>
      </c>
      <c r="X248" s="153">
        <v>0</v>
      </c>
      <c r="Z248" s="104">
        <f t="shared" si="11"/>
        <v>0</v>
      </c>
    </row>
    <row r="249" spans="2:26" x14ac:dyDescent="0.25">
      <c r="B249" s="149">
        <v>550</v>
      </c>
      <c r="C249" s="150" t="s">
        <v>1115</v>
      </c>
      <c r="D249" s="151">
        <v>1089.48</v>
      </c>
      <c r="E249" s="152">
        <v>1089.48</v>
      </c>
      <c r="F249" s="153">
        <v>1089.48</v>
      </c>
      <c r="G249" s="154">
        <v>0</v>
      </c>
      <c r="H249" s="153">
        <v>0</v>
      </c>
      <c r="I249" s="153">
        <v>0</v>
      </c>
      <c r="J249" s="153">
        <v>0</v>
      </c>
      <c r="L249" s="104">
        <f t="shared" si="10"/>
        <v>0</v>
      </c>
      <c r="P249" s="149">
        <v>564</v>
      </c>
      <c r="Q249" s="150" t="s">
        <v>1121</v>
      </c>
      <c r="R249" s="155">
        <v>471.51</v>
      </c>
      <c r="S249" s="152">
        <v>-261.13</v>
      </c>
      <c r="T249" s="153">
        <v>0</v>
      </c>
      <c r="U249" s="155">
        <v>471.51</v>
      </c>
      <c r="V249" s="153">
        <v>554881.19999999995</v>
      </c>
      <c r="W249" s="153">
        <v>468065.96</v>
      </c>
      <c r="X249" s="153">
        <v>471.51</v>
      </c>
      <c r="Z249" s="104">
        <f t="shared" si="11"/>
        <v>0</v>
      </c>
    </row>
    <row r="250" spans="2:26" x14ac:dyDescent="0.25">
      <c r="B250" s="149">
        <v>553</v>
      </c>
      <c r="C250" s="150" t="s">
        <v>1116</v>
      </c>
      <c r="D250" s="151">
        <v>20678.27</v>
      </c>
      <c r="E250" s="152">
        <v>20678.27</v>
      </c>
      <c r="F250" s="153">
        <v>20678.27</v>
      </c>
      <c r="G250" s="154">
        <v>0</v>
      </c>
      <c r="H250" s="153">
        <v>0</v>
      </c>
      <c r="I250" s="153">
        <v>0</v>
      </c>
      <c r="J250" s="153">
        <v>0</v>
      </c>
      <c r="L250" s="104">
        <f t="shared" si="10"/>
        <v>0</v>
      </c>
      <c r="P250" s="149">
        <v>566</v>
      </c>
      <c r="Q250" s="150" t="s">
        <v>1122</v>
      </c>
      <c r="R250" s="151">
        <v>51745.07</v>
      </c>
      <c r="S250" s="152">
        <v>51745.07</v>
      </c>
      <c r="T250" s="153">
        <v>51745.07</v>
      </c>
      <c r="U250" s="154">
        <v>0</v>
      </c>
      <c r="V250" s="153">
        <v>373116.3</v>
      </c>
      <c r="W250" s="153">
        <v>324611.18</v>
      </c>
      <c r="X250" s="153">
        <v>51745.07</v>
      </c>
      <c r="Z250" s="104">
        <f t="shared" si="11"/>
        <v>51745.07</v>
      </c>
    </row>
    <row r="251" spans="2:26" x14ac:dyDescent="0.25">
      <c r="B251" s="149">
        <v>555</v>
      </c>
      <c r="C251" s="150" t="s">
        <v>1117</v>
      </c>
      <c r="D251" s="151">
        <v>9953.76</v>
      </c>
      <c r="E251" s="152">
        <v>5839.38</v>
      </c>
      <c r="F251" s="153">
        <v>5839.38</v>
      </c>
      <c r="G251" s="151">
        <v>4114.38</v>
      </c>
      <c r="H251" s="153">
        <v>53015.6</v>
      </c>
      <c r="I251" s="153">
        <v>44683.22</v>
      </c>
      <c r="J251" s="153">
        <v>9953.76</v>
      </c>
      <c r="L251" s="104">
        <f t="shared" si="10"/>
        <v>5839.38</v>
      </c>
      <c r="P251" s="149">
        <v>569</v>
      </c>
      <c r="Q251" s="150" t="s">
        <v>1123</v>
      </c>
      <c r="R251" s="155">
        <v>963.43</v>
      </c>
      <c r="S251" s="152">
        <v>963.43</v>
      </c>
      <c r="T251" s="153">
        <v>963.43</v>
      </c>
      <c r="U251" s="154">
        <v>0</v>
      </c>
      <c r="V251" s="153">
        <v>18718.560000000001</v>
      </c>
      <c r="W251" s="153">
        <v>7874.17</v>
      </c>
      <c r="X251" s="153">
        <v>963.43</v>
      </c>
      <c r="Z251" s="104">
        <f t="shared" si="11"/>
        <v>963.43</v>
      </c>
    </row>
    <row r="252" spans="2:26" x14ac:dyDescent="0.25">
      <c r="B252" s="149">
        <v>556</v>
      </c>
      <c r="C252" s="150" t="s">
        <v>1118</v>
      </c>
      <c r="D252" s="151">
        <v>2363.39</v>
      </c>
      <c r="E252" s="152">
        <v>2363.39</v>
      </c>
      <c r="F252" s="153">
        <v>2363.39</v>
      </c>
      <c r="G252" s="154">
        <v>0</v>
      </c>
      <c r="H252" s="153">
        <v>84018</v>
      </c>
      <c r="I252" s="153">
        <v>73095.66</v>
      </c>
      <c r="J252" s="153">
        <v>2363.39</v>
      </c>
      <c r="L252" s="104">
        <f t="shared" si="10"/>
        <v>2363.39</v>
      </c>
      <c r="P252" s="149">
        <v>571</v>
      </c>
      <c r="Q252" s="150" t="s">
        <v>1124</v>
      </c>
      <c r="R252" s="154">
        <v>2000</v>
      </c>
      <c r="S252" s="152">
        <v>2000</v>
      </c>
      <c r="T252" s="153">
        <v>2000</v>
      </c>
      <c r="U252" s="154">
        <v>0</v>
      </c>
      <c r="V252" s="153">
        <v>0</v>
      </c>
      <c r="W252" s="153">
        <v>0</v>
      </c>
      <c r="X252" s="153">
        <v>0</v>
      </c>
      <c r="Z252" s="104">
        <f t="shared" si="11"/>
        <v>0</v>
      </c>
    </row>
    <row r="253" spans="2:26" x14ac:dyDescent="0.25">
      <c r="B253" s="149">
        <v>562</v>
      </c>
      <c r="C253" s="150" t="s">
        <v>1119</v>
      </c>
      <c r="D253" s="154">
        <v>6.3</v>
      </c>
      <c r="E253" s="152">
        <v>6.3</v>
      </c>
      <c r="F253" s="153">
        <v>6.3</v>
      </c>
      <c r="G253" s="154">
        <v>0</v>
      </c>
      <c r="H253" s="153">
        <v>60922</v>
      </c>
      <c r="I253" s="153">
        <v>46605.33</v>
      </c>
      <c r="J253" s="153">
        <v>6.3</v>
      </c>
      <c r="L253" s="104">
        <f t="shared" si="10"/>
        <v>6.3</v>
      </c>
      <c r="P253" s="149">
        <v>572</v>
      </c>
      <c r="Q253" s="150" t="s">
        <v>948</v>
      </c>
      <c r="R253" s="151">
        <v>2369501.4900000002</v>
      </c>
      <c r="S253" s="152">
        <v>2548887.14</v>
      </c>
      <c r="T253" s="153">
        <v>2362529.67</v>
      </c>
      <c r="U253" s="151">
        <v>6971.82</v>
      </c>
      <c r="V253" s="153">
        <v>2353150</v>
      </c>
      <c r="W253" s="153">
        <v>2047240.5</v>
      </c>
      <c r="X253" s="153">
        <v>2047240.5</v>
      </c>
      <c r="Z253" s="104">
        <f t="shared" si="11"/>
        <v>2353150</v>
      </c>
    </row>
    <row r="254" spans="2:26" x14ac:dyDescent="0.25">
      <c r="B254" s="149">
        <v>563</v>
      </c>
      <c r="C254" s="150" t="s">
        <v>1120</v>
      </c>
      <c r="D254" s="154">
        <v>1600</v>
      </c>
      <c r="E254" s="152">
        <v>1600</v>
      </c>
      <c r="F254" s="153">
        <v>1600</v>
      </c>
      <c r="G254" s="154">
        <v>0</v>
      </c>
      <c r="H254" s="153">
        <v>0</v>
      </c>
      <c r="I254" s="153">
        <v>0</v>
      </c>
      <c r="J254" s="153">
        <v>0</v>
      </c>
      <c r="L254" s="104">
        <f t="shared" si="10"/>
        <v>0</v>
      </c>
      <c r="P254" s="149">
        <v>573</v>
      </c>
      <c r="Q254" s="150" t="s">
        <v>1125</v>
      </c>
      <c r="R254" s="155">
        <v>13.11</v>
      </c>
      <c r="S254" s="152">
        <v>13.11</v>
      </c>
      <c r="T254" s="153">
        <v>13.11</v>
      </c>
      <c r="U254" s="154">
        <v>0</v>
      </c>
      <c r="V254" s="153">
        <v>4580</v>
      </c>
      <c r="W254" s="153">
        <v>4007.5</v>
      </c>
      <c r="X254" s="153">
        <v>13.11</v>
      </c>
      <c r="Z254" s="104">
        <f t="shared" si="11"/>
        <v>13.11</v>
      </c>
    </row>
    <row r="255" spans="2:26" x14ac:dyDescent="0.25">
      <c r="B255" s="149">
        <v>564</v>
      </c>
      <c r="C255" s="150" t="s">
        <v>1121</v>
      </c>
      <c r="D255" s="155">
        <v>471.51</v>
      </c>
      <c r="E255" s="152">
        <v>-261.13</v>
      </c>
      <c r="F255" s="153">
        <v>0</v>
      </c>
      <c r="G255" s="155">
        <v>471.51</v>
      </c>
      <c r="H255" s="153">
        <v>554881.19999999995</v>
      </c>
      <c r="I255" s="153">
        <v>468065.96</v>
      </c>
      <c r="J255" s="153">
        <v>471.51</v>
      </c>
      <c r="L255" s="104">
        <f t="shared" si="10"/>
        <v>0</v>
      </c>
      <c r="P255" s="149">
        <v>575</v>
      </c>
      <c r="Q255" s="150" t="s">
        <v>947</v>
      </c>
      <c r="R255" s="154">
        <v>34626.400000000001</v>
      </c>
      <c r="S255" s="152">
        <v>34626.400000000001</v>
      </c>
      <c r="T255" s="153">
        <v>34626.400000000001</v>
      </c>
      <c r="U255" s="154">
        <v>0</v>
      </c>
      <c r="V255" s="153">
        <v>349740</v>
      </c>
      <c r="W255" s="153">
        <v>187110.9</v>
      </c>
      <c r="X255" s="153">
        <v>34626.400000000001</v>
      </c>
      <c r="Z255" s="104">
        <f t="shared" si="11"/>
        <v>34626.400000000001</v>
      </c>
    </row>
    <row r="256" spans="2:26" x14ac:dyDescent="0.25">
      <c r="B256" s="149">
        <v>566</v>
      </c>
      <c r="C256" s="150" t="s">
        <v>1122</v>
      </c>
      <c r="D256" s="151">
        <v>51745.07</v>
      </c>
      <c r="E256" s="152">
        <v>51745.07</v>
      </c>
      <c r="F256" s="153">
        <v>51745.07</v>
      </c>
      <c r="G256" s="154">
        <v>0</v>
      </c>
      <c r="H256" s="153">
        <v>373116.3</v>
      </c>
      <c r="I256" s="153">
        <v>324611.18</v>
      </c>
      <c r="J256" s="153">
        <v>51745.07</v>
      </c>
      <c r="L256" s="104">
        <f t="shared" si="10"/>
        <v>51745.07</v>
      </c>
      <c r="P256" s="149">
        <v>576</v>
      </c>
      <c r="Q256" s="150" t="s">
        <v>1126</v>
      </c>
      <c r="R256" s="155">
        <v>343.07</v>
      </c>
      <c r="S256" s="152">
        <v>343.07</v>
      </c>
      <c r="T256" s="153">
        <v>343.07</v>
      </c>
      <c r="U256" s="154">
        <v>0</v>
      </c>
      <c r="V256" s="153">
        <v>0</v>
      </c>
      <c r="W256" s="153">
        <v>0</v>
      </c>
      <c r="X256" s="153">
        <v>0</v>
      </c>
      <c r="Z256" s="104">
        <f t="shared" si="11"/>
        <v>0</v>
      </c>
    </row>
    <row r="257" spans="1:27" x14ac:dyDescent="0.25">
      <c r="B257" s="149">
        <v>569</v>
      </c>
      <c r="C257" s="150" t="s">
        <v>1123</v>
      </c>
      <c r="D257" s="155">
        <v>963.43</v>
      </c>
      <c r="E257" s="152">
        <v>963.43</v>
      </c>
      <c r="F257" s="153">
        <v>963.43</v>
      </c>
      <c r="G257" s="154">
        <v>0</v>
      </c>
      <c r="H257" s="153">
        <v>18718.560000000001</v>
      </c>
      <c r="I257" s="153">
        <v>7874.17</v>
      </c>
      <c r="J257" s="153">
        <v>963.43</v>
      </c>
      <c r="L257" s="104">
        <f t="shared" si="10"/>
        <v>963.43</v>
      </c>
      <c r="P257" s="149">
        <v>578</v>
      </c>
      <c r="Q257" s="150" t="s">
        <v>1127</v>
      </c>
      <c r="R257" s="155">
        <v>631.80999999999995</v>
      </c>
      <c r="S257" s="152">
        <v>631.80999999999995</v>
      </c>
      <c r="T257" s="153">
        <v>631.80999999999995</v>
      </c>
      <c r="U257" s="154">
        <v>0</v>
      </c>
      <c r="V257" s="153">
        <v>0</v>
      </c>
      <c r="W257" s="153">
        <v>0</v>
      </c>
      <c r="X257" s="153">
        <v>0</v>
      </c>
      <c r="Z257" s="104">
        <f t="shared" si="11"/>
        <v>0</v>
      </c>
    </row>
    <row r="258" spans="1:27" x14ac:dyDescent="0.25">
      <c r="B258" s="149">
        <v>571</v>
      </c>
      <c r="C258" s="150" t="s">
        <v>1124</v>
      </c>
      <c r="D258" s="154">
        <v>2000</v>
      </c>
      <c r="E258" s="152">
        <v>2000</v>
      </c>
      <c r="F258" s="153">
        <v>2000</v>
      </c>
      <c r="G258" s="154">
        <v>0</v>
      </c>
      <c r="H258" s="153">
        <v>0</v>
      </c>
      <c r="I258" s="153">
        <v>0</v>
      </c>
      <c r="J258" s="153">
        <v>0</v>
      </c>
      <c r="L258" s="104">
        <f t="shared" si="10"/>
        <v>0</v>
      </c>
      <c r="P258" s="149">
        <v>580</v>
      </c>
      <c r="Q258" s="150" t="s">
        <v>1128</v>
      </c>
      <c r="R258" s="154">
        <v>400</v>
      </c>
      <c r="S258" s="152">
        <v>400</v>
      </c>
      <c r="T258" s="153">
        <v>400</v>
      </c>
      <c r="U258" s="154">
        <v>0</v>
      </c>
      <c r="V258" s="153">
        <v>0</v>
      </c>
      <c r="W258" s="153">
        <v>0</v>
      </c>
      <c r="X258" s="153">
        <v>0</v>
      </c>
      <c r="Z258" s="104">
        <f t="shared" si="11"/>
        <v>0</v>
      </c>
    </row>
    <row r="259" spans="1:27" x14ac:dyDescent="0.25">
      <c r="B259" s="149">
        <v>572</v>
      </c>
      <c r="C259" s="150" t="s">
        <v>948</v>
      </c>
      <c r="D259" s="151">
        <v>2369501.4900000002</v>
      </c>
      <c r="E259" s="152">
        <v>2548887.14</v>
      </c>
      <c r="F259" s="153">
        <v>2362529.67</v>
      </c>
      <c r="G259" s="151">
        <v>6971.82</v>
      </c>
      <c r="H259" s="153">
        <v>2353150</v>
      </c>
      <c r="I259" s="153">
        <v>2047240.5</v>
      </c>
      <c r="J259" s="153">
        <v>2047240.5</v>
      </c>
      <c r="L259" s="104">
        <f t="shared" si="10"/>
        <v>2353150</v>
      </c>
      <c r="P259" s="149">
        <v>581</v>
      </c>
      <c r="Q259" s="150" t="s">
        <v>1129</v>
      </c>
      <c r="R259" s="155">
        <v>1.26</v>
      </c>
      <c r="S259" s="152">
        <v>1.26</v>
      </c>
      <c r="T259" s="153">
        <v>1.26</v>
      </c>
      <c r="U259" s="154">
        <v>0</v>
      </c>
      <c r="V259" s="153">
        <v>0</v>
      </c>
      <c r="W259" s="153">
        <v>0</v>
      </c>
      <c r="X259" s="153">
        <v>0</v>
      </c>
      <c r="Z259" s="104">
        <f t="shared" si="11"/>
        <v>0</v>
      </c>
    </row>
    <row r="260" spans="1:27" s="164" customFormat="1" x14ac:dyDescent="0.25">
      <c r="A260"/>
      <c r="B260" s="149">
        <v>573</v>
      </c>
      <c r="C260" s="150" t="s">
        <v>1125</v>
      </c>
      <c r="D260" s="155">
        <v>13.11</v>
      </c>
      <c r="E260" s="152">
        <v>13.11</v>
      </c>
      <c r="F260" s="153">
        <v>13.11</v>
      </c>
      <c r="G260" s="154">
        <v>0</v>
      </c>
      <c r="H260" s="153">
        <v>4580</v>
      </c>
      <c r="I260" s="153">
        <v>4007.5</v>
      </c>
      <c r="J260" s="153">
        <v>13.11</v>
      </c>
      <c r="K260"/>
      <c r="L260" s="104">
        <f t="shared" si="10"/>
        <v>13.11</v>
      </c>
      <c r="M260"/>
      <c r="P260" s="149">
        <v>583</v>
      </c>
      <c r="Q260" s="150" t="s">
        <v>1130</v>
      </c>
      <c r="R260" s="155">
        <v>101.45</v>
      </c>
      <c r="S260" s="152">
        <v>101.45</v>
      </c>
      <c r="T260" s="153">
        <v>101.45</v>
      </c>
      <c r="U260" s="154">
        <v>0</v>
      </c>
      <c r="V260" s="153">
        <v>0</v>
      </c>
      <c r="W260" s="153">
        <v>0</v>
      </c>
      <c r="X260" s="153">
        <v>0</v>
      </c>
      <c r="Y260"/>
      <c r="Z260" s="104">
        <f t="shared" si="11"/>
        <v>0</v>
      </c>
      <c r="AA260"/>
    </row>
    <row r="261" spans="1:27" x14ac:dyDescent="0.25">
      <c r="B261" s="149">
        <v>576</v>
      </c>
      <c r="C261" s="150" t="s">
        <v>1126</v>
      </c>
      <c r="D261" s="155">
        <v>343.07</v>
      </c>
      <c r="E261" s="152">
        <v>343.07</v>
      </c>
      <c r="F261" s="153">
        <v>343.07</v>
      </c>
      <c r="G261" s="154">
        <v>0</v>
      </c>
      <c r="H261" s="153">
        <v>0</v>
      </c>
      <c r="I261" s="153">
        <v>0</v>
      </c>
      <c r="J261" s="153">
        <v>0</v>
      </c>
      <c r="L261" s="104">
        <f t="shared" si="10"/>
        <v>0</v>
      </c>
      <c r="P261" s="149">
        <v>585</v>
      </c>
      <c r="Q261" s="150" t="s">
        <v>1131</v>
      </c>
      <c r="R261" s="151">
        <v>19259.27</v>
      </c>
      <c r="S261" s="152">
        <v>19259.27</v>
      </c>
      <c r="T261" s="153">
        <v>19259.27</v>
      </c>
      <c r="U261" s="154">
        <v>0</v>
      </c>
      <c r="V261" s="153">
        <v>0</v>
      </c>
      <c r="W261" s="153">
        <v>0</v>
      </c>
      <c r="X261" s="153">
        <v>0</v>
      </c>
      <c r="Z261" s="104">
        <f t="shared" si="11"/>
        <v>0</v>
      </c>
    </row>
    <row r="262" spans="1:27" x14ac:dyDescent="0.25">
      <c r="B262" s="149">
        <v>578</v>
      </c>
      <c r="C262" s="150" t="s">
        <v>1127</v>
      </c>
      <c r="D262" s="155">
        <v>631.80999999999995</v>
      </c>
      <c r="E262" s="152">
        <v>631.80999999999995</v>
      </c>
      <c r="F262" s="153">
        <v>631.80999999999995</v>
      </c>
      <c r="G262" s="154">
        <v>0</v>
      </c>
      <c r="H262" s="153">
        <v>0</v>
      </c>
      <c r="I262" s="153">
        <v>0</v>
      </c>
      <c r="J262" s="153">
        <v>0</v>
      </c>
      <c r="L262" s="104">
        <f t="shared" si="10"/>
        <v>0</v>
      </c>
      <c r="P262" s="149">
        <v>591</v>
      </c>
      <c r="Q262" s="150" t="s">
        <v>1132</v>
      </c>
      <c r="R262" s="154">
        <v>5000</v>
      </c>
      <c r="S262" s="152">
        <v>5000</v>
      </c>
      <c r="T262" s="153">
        <v>5000</v>
      </c>
      <c r="U262" s="154">
        <v>0</v>
      </c>
      <c r="V262" s="153">
        <v>0</v>
      </c>
      <c r="W262" s="153">
        <v>0</v>
      </c>
      <c r="X262" s="153">
        <v>0</v>
      </c>
      <c r="Z262" s="104">
        <f t="shared" si="11"/>
        <v>0</v>
      </c>
    </row>
    <row r="263" spans="1:27" x14ac:dyDescent="0.25">
      <c r="B263" s="149">
        <v>580</v>
      </c>
      <c r="C263" s="150" t="s">
        <v>1128</v>
      </c>
      <c r="D263" s="154">
        <v>400</v>
      </c>
      <c r="E263" s="152">
        <v>400</v>
      </c>
      <c r="F263" s="153">
        <v>400</v>
      </c>
      <c r="G263" s="154">
        <v>0</v>
      </c>
      <c r="H263" s="153">
        <v>0</v>
      </c>
      <c r="I263" s="153">
        <v>0</v>
      </c>
      <c r="J263" s="153">
        <v>0</v>
      </c>
      <c r="L263" s="104">
        <f t="shared" si="10"/>
        <v>0</v>
      </c>
      <c r="P263" s="149">
        <v>592</v>
      </c>
      <c r="Q263" s="150" t="s">
        <v>1133</v>
      </c>
      <c r="R263" s="154">
        <v>7864.4</v>
      </c>
      <c r="S263" s="152">
        <v>3374.71</v>
      </c>
      <c r="T263" s="153">
        <v>3374.71</v>
      </c>
      <c r="U263" s="151">
        <v>4489.6899999999996</v>
      </c>
      <c r="V263" s="153">
        <v>1692980.95</v>
      </c>
      <c r="W263" s="153">
        <v>1438044.73</v>
      </c>
      <c r="X263" s="153">
        <v>7864.4</v>
      </c>
      <c r="Z263" s="104">
        <f t="shared" si="11"/>
        <v>3374.71</v>
      </c>
    </row>
    <row r="264" spans="1:27" x14ac:dyDescent="0.25">
      <c r="B264" s="149">
        <v>581</v>
      </c>
      <c r="C264" s="150" t="s">
        <v>1129</v>
      </c>
      <c r="D264" s="155">
        <v>1.26</v>
      </c>
      <c r="E264" s="152">
        <v>1.26</v>
      </c>
      <c r="F264" s="153">
        <v>1.26</v>
      </c>
      <c r="G264" s="154">
        <v>0</v>
      </c>
      <c r="H264" s="153">
        <v>0</v>
      </c>
      <c r="I264" s="153">
        <v>0</v>
      </c>
      <c r="J264" s="153">
        <v>0</v>
      </c>
      <c r="L264" s="104">
        <f t="shared" si="10"/>
        <v>0</v>
      </c>
      <c r="P264" s="149">
        <v>594</v>
      </c>
      <c r="Q264" s="150" t="s">
        <v>1124</v>
      </c>
      <c r="R264" s="151">
        <v>152712.89000000001</v>
      </c>
      <c r="S264" s="152">
        <v>571890.07999999996</v>
      </c>
      <c r="T264" s="153">
        <v>143498.89000000001</v>
      </c>
      <c r="U264" s="154">
        <v>9214</v>
      </c>
      <c r="V264" s="153">
        <v>549600</v>
      </c>
      <c r="W264" s="153">
        <v>480900</v>
      </c>
      <c r="X264" s="153">
        <v>152712.89000000001</v>
      </c>
      <c r="Z264" s="104">
        <f t="shared" si="11"/>
        <v>143498.89000000001</v>
      </c>
    </row>
    <row r="265" spans="1:27" x14ac:dyDescent="0.25">
      <c r="B265" s="149">
        <v>583</v>
      </c>
      <c r="C265" s="150" t="s">
        <v>1130</v>
      </c>
      <c r="D265" s="155">
        <v>101.45</v>
      </c>
      <c r="E265" s="152">
        <v>101.45</v>
      </c>
      <c r="F265" s="153">
        <v>101.45</v>
      </c>
      <c r="G265" s="154">
        <v>0</v>
      </c>
      <c r="H265" s="153">
        <v>0</v>
      </c>
      <c r="I265" s="153">
        <v>0</v>
      </c>
      <c r="J265" s="153">
        <v>0</v>
      </c>
      <c r="L265" s="104">
        <f t="shared" si="10"/>
        <v>0</v>
      </c>
      <c r="P265" s="149">
        <v>598</v>
      </c>
      <c r="Q265" s="150" t="s">
        <v>1134</v>
      </c>
      <c r="R265" s="151">
        <v>464177.38</v>
      </c>
      <c r="S265" s="152">
        <v>35.82</v>
      </c>
      <c r="T265" s="153">
        <v>35.82</v>
      </c>
      <c r="U265" s="151">
        <v>464141.56</v>
      </c>
      <c r="V265" s="153">
        <v>2537115</v>
      </c>
      <c r="W265" s="153">
        <v>1990911.23</v>
      </c>
      <c r="X265" s="153">
        <v>464177.38</v>
      </c>
      <c r="Z265" s="104">
        <f t="shared" si="11"/>
        <v>35.82</v>
      </c>
    </row>
    <row r="266" spans="1:27" x14ac:dyDescent="0.25">
      <c r="B266" s="149">
        <v>585</v>
      </c>
      <c r="C266" s="150" t="s">
        <v>1131</v>
      </c>
      <c r="D266" s="151">
        <v>19259.27</v>
      </c>
      <c r="E266" s="152">
        <v>19259.27</v>
      </c>
      <c r="F266" s="153">
        <v>19259.27</v>
      </c>
      <c r="G266" s="154">
        <v>0</v>
      </c>
      <c r="H266" s="153">
        <v>0</v>
      </c>
      <c r="I266" s="153">
        <v>0</v>
      </c>
      <c r="J266" s="153">
        <v>0</v>
      </c>
      <c r="L266" s="104">
        <f t="shared" si="10"/>
        <v>0</v>
      </c>
      <c r="P266" s="149">
        <v>599</v>
      </c>
      <c r="Q266" s="150" t="s">
        <v>1135</v>
      </c>
      <c r="R266" s="154">
        <v>2000</v>
      </c>
      <c r="S266" s="152">
        <v>2000</v>
      </c>
      <c r="T266" s="153">
        <v>2000</v>
      </c>
      <c r="U266" s="154">
        <v>0</v>
      </c>
      <c r="V266" s="153">
        <v>0</v>
      </c>
      <c r="W266" s="153">
        <v>0</v>
      </c>
      <c r="X266" s="153">
        <v>0</v>
      </c>
      <c r="Z266" s="104">
        <f t="shared" si="11"/>
        <v>0</v>
      </c>
    </row>
    <row r="267" spans="1:27" x14ac:dyDescent="0.25">
      <c r="B267" s="149">
        <v>591</v>
      </c>
      <c r="C267" s="150" t="s">
        <v>1132</v>
      </c>
      <c r="D267" s="154">
        <v>5000</v>
      </c>
      <c r="E267" s="152">
        <v>5000</v>
      </c>
      <c r="F267" s="153">
        <v>5000</v>
      </c>
      <c r="G267" s="154">
        <v>0</v>
      </c>
      <c r="H267" s="153">
        <v>0</v>
      </c>
      <c r="I267" s="153">
        <v>0</v>
      </c>
      <c r="J267" s="153">
        <v>0</v>
      </c>
      <c r="L267" s="104">
        <f t="shared" si="10"/>
        <v>0</v>
      </c>
      <c r="P267" s="149">
        <v>602</v>
      </c>
      <c r="Q267" s="150" t="s">
        <v>1136</v>
      </c>
      <c r="R267" s="154">
        <v>1372.8</v>
      </c>
      <c r="S267" s="152">
        <v>1372.8</v>
      </c>
      <c r="T267" s="153">
        <v>1372.8</v>
      </c>
      <c r="U267" s="154">
        <v>0</v>
      </c>
      <c r="V267" s="153">
        <v>1345455</v>
      </c>
      <c r="W267" s="153">
        <v>1143636.75</v>
      </c>
      <c r="X267" s="153">
        <v>1372.8</v>
      </c>
      <c r="Z267" s="104">
        <f t="shared" si="11"/>
        <v>1372.8</v>
      </c>
    </row>
    <row r="268" spans="1:27" x14ac:dyDescent="0.25">
      <c r="B268" s="149">
        <v>592</v>
      </c>
      <c r="C268" s="150" t="s">
        <v>1133</v>
      </c>
      <c r="D268" s="154">
        <v>7864.4</v>
      </c>
      <c r="E268" s="152">
        <v>3374.71</v>
      </c>
      <c r="F268" s="153">
        <v>3374.71</v>
      </c>
      <c r="G268" s="151">
        <v>4489.6899999999996</v>
      </c>
      <c r="H268" s="153">
        <v>1692980.95</v>
      </c>
      <c r="I268" s="153">
        <v>1438044.73</v>
      </c>
      <c r="J268" s="153">
        <v>7864.4</v>
      </c>
      <c r="L268" s="104">
        <f t="shared" si="10"/>
        <v>3374.71</v>
      </c>
      <c r="P268" s="149">
        <v>609</v>
      </c>
      <c r="Q268" s="150" t="s">
        <v>1137</v>
      </c>
      <c r="R268" s="154">
        <v>1600</v>
      </c>
      <c r="S268" s="152">
        <v>1600</v>
      </c>
      <c r="T268" s="153">
        <v>1600</v>
      </c>
      <c r="U268" s="154">
        <v>0</v>
      </c>
      <c r="V268" s="153">
        <v>0</v>
      </c>
      <c r="W268" s="153">
        <v>0</v>
      </c>
      <c r="X268" s="153">
        <v>0</v>
      </c>
      <c r="Z268" s="104">
        <f t="shared" si="11"/>
        <v>0</v>
      </c>
    </row>
    <row r="269" spans="1:27" x14ac:dyDescent="0.25">
      <c r="B269" s="149">
        <v>594</v>
      </c>
      <c r="C269" s="150" t="s">
        <v>1124</v>
      </c>
      <c r="D269" s="151">
        <v>152712.89000000001</v>
      </c>
      <c r="E269" s="152">
        <v>571890.07999999996</v>
      </c>
      <c r="F269" s="153">
        <v>143498.89000000001</v>
      </c>
      <c r="G269" s="154">
        <v>9214</v>
      </c>
      <c r="H269" s="153">
        <v>549600</v>
      </c>
      <c r="I269" s="153">
        <v>480900</v>
      </c>
      <c r="J269" s="153">
        <v>152712.89000000001</v>
      </c>
      <c r="L269" s="104">
        <f t="shared" si="10"/>
        <v>143498.89000000001</v>
      </c>
      <c r="P269" s="149">
        <v>610</v>
      </c>
      <c r="Q269" s="150" t="s">
        <v>1138</v>
      </c>
      <c r="R269" s="154">
        <v>10424.6</v>
      </c>
      <c r="S269" s="152">
        <v>10424.6</v>
      </c>
      <c r="T269" s="153">
        <v>10424.6</v>
      </c>
      <c r="U269" s="154">
        <v>0</v>
      </c>
      <c r="V269" s="153">
        <v>0</v>
      </c>
      <c r="W269" s="153">
        <v>0</v>
      </c>
      <c r="X269" s="153">
        <v>0</v>
      </c>
      <c r="Z269" s="104">
        <f t="shared" si="11"/>
        <v>0</v>
      </c>
    </row>
    <row r="270" spans="1:27" x14ac:dyDescent="0.25">
      <c r="B270" s="149">
        <v>598</v>
      </c>
      <c r="C270" s="150" t="s">
        <v>1134</v>
      </c>
      <c r="D270" s="151">
        <v>464177.38</v>
      </c>
      <c r="E270" s="152">
        <v>35.82</v>
      </c>
      <c r="F270" s="153">
        <v>35.82</v>
      </c>
      <c r="G270" s="151">
        <v>464141.56</v>
      </c>
      <c r="H270" s="153">
        <v>2537115</v>
      </c>
      <c r="I270" s="153">
        <v>1990911.23</v>
      </c>
      <c r="J270" s="153">
        <v>464177.38</v>
      </c>
      <c r="L270" s="104">
        <f t="shared" si="10"/>
        <v>35.82</v>
      </c>
      <c r="P270" s="149">
        <v>614</v>
      </c>
      <c r="Q270" s="150" t="s">
        <v>1139</v>
      </c>
      <c r="R270" s="154">
        <v>2000</v>
      </c>
      <c r="S270" s="152">
        <v>2000</v>
      </c>
      <c r="T270" s="153">
        <v>2000</v>
      </c>
      <c r="U270" s="154">
        <v>0</v>
      </c>
      <c r="V270" s="153">
        <v>0</v>
      </c>
      <c r="W270" s="153">
        <v>0</v>
      </c>
      <c r="X270" s="153">
        <v>0</v>
      </c>
      <c r="Z270" s="104">
        <f t="shared" si="11"/>
        <v>0</v>
      </c>
    </row>
    <row r="271" spans="1:27" x14ac:dyDescent="0.25">
      <c r="B271" s="149">
        <v>599</v>
      </c>
      <c r="C271" s="150" t="s">
        <v>1135</v>
      </c>
      <c r="D271" s="154">
        <v>2000</v>
      </c>
      <c r="E271" s="152">
        <v>2000</v>
      </c>
      <c r="F271" s="153">
        <v>2000</v>
      </c>
      <c r="G271" s="154">
        <v>0</v>
      </c>
      <c r="H271" s="153">
        <v>0</v>
      </c>
      <c r="I271" s="153">
        <v>0</v>
      </c>
      <c r="J271" s="153">
        <v>0</v>
      </c>
      <c r="L271" s="104">
        <f t="shared" si="10"/>
        <v>0</v>
      </c>
      <c r="P271" s="149">
        <v>619</v>
      </c>
      <c r="Q271" s="150" t="s">
        <v>1140</v>
      </c>
      <c r="R271" s="155">
        <v>412.52</v>
      </c>
      <c r="S271" s="152">
        <v>412.52</v>
      </c>
      <c r="T271" s="153">
        <v>412.52</v>
      </c>
      <c r="U271" s="154">
        <v>0</v>
      </c>
      <c r="V271" s="153">
        <v>272927.25</v>
      </c>
      <c r="W271" s="153">
        <v>227894.25</v>
      </c>
      <c r="X271" s="153">
        <v>412.52</v>
      </c>
      <c r="Z271" s="104">
        <f t="shared" si="11"/>
        <v>412.52</v>
      </c>
    </row>
    <row r="272" spans="1:27" x14ac:dyDescent="0.25">
      <c r="B272" s="149">
        <v>602</v>
      </c>
      <c r="C272" s="150" t="s">
        <v>1136</v>
      </c>
      <c r="D272" s="154">
        <v>1372.8</v>
      </c>
      <c r="E272" s="152">
        <v>1372.8</v>
      </c>
      <c r="F272" s="153">
        <v>1372.8</v>
      </c>
      <c r="G272" s="154">
        <v>0</v>
      </c>
      <c r="H272" s="153">
        <v>1345455</v>
      </c>
      <c r="I272" s="153">
        <v>1143636.75</v>
      </c>
      <c r="J272" s="153">
        <v>1372.8</v>
      </c>
      <c r="L272" s="104">
        <f t="shared" si="10"/>
        <v>1372.8</v>
      </c>
      <c r="P272" s="149">
        <v>620</v>
      </c>
      <c r="Q272" s="150" t="s">
        <v>1141</v>
      </c>
      <c r="R272" s="151">
        <v>484891.48</v>
      </c>
      <c r="S272" s="152">
        <v>427580.23</v>
      </c>
      <c r="T272" s="153">
        <v>427580.23</v>
      </c>
      <c r="U272" s="151">
        <v>57311.25</v>
      </c>
      <c r="V272" s="153">
        <v>1014660</v>
      </c>
      <c r="W272" s="153">
        <v>887827.5</v>
      </c>
      <c r="X272" s="153">
        <v>484891.48</v>
      </c>
      <c r="Z272" s="104">
        <f t="shared" si="11"/>
        <v>427580.23</v>
      </c>
    </row>
    <row r="273" spans="2:26" x14ac:dyDescent="0.25">
      <c r="B273" s="149">
        <v>609</v>
      </c>
      <c r="C273" s="150" t="s">
        <v>1137</v>
      </c>
      <c r="D273" s="154">
        <v>1600</v>
      </c>
      <c r="E273" s="152">
        <v>1600</v>
      </c>
      <c r="F273" s="153">
        <v>1600</v>
      </c>
      <c r="G273" s="154">
        <v>0</v>
      </c>
      <c r="H273" s="153">
        <v>0</v>
      </c>
      <c r="I273" s="153">
        <v>0</v>
      </c>
      <c r="J273" s="153">
        <v>0</v>
      </c>
      <c r="L273" s="104">
        <f t="shared" si="10"/>
        <v>0</v>
      </c>
      <c r="P273" s="149">
        <v>622</v>
      </c>
      <c r="Q273" s="150" t="s">
        <v>1142</v>
      </c>
      <c r="R273" s="154">
        <v>400</v>
      </c>
      <c r="S273" s="152">
        <v>400</v>
      </c>
      <c r="T273" s="153">
        <v>400</v>
      </c>
      <c r="U273" s="154">
        <v>0</v>
      </c>
      <c r="V273" s="153">
        <v>0</v>
      </c>
      <c r="W273" s="153">
        <v>0</v>
      </c>
      <c r="X273" s="153">
        <v>0</v>
      </c>
      <c r="Z273" s="104">
        <f t="shared" si="11"/>
        <v>0</v>
      </c>
    </row>
    <row r="274" spans="2:26" x14ac:dyDescent="0.25">
      <c r="B274" s="149">
        <v>610</v>
      </c>
      <c r="C274" s="150" t="s">
        <v>1138</v>
      </c>
      <c r="D274" s="154">
        <v>10424.6</v>
      </c>
      <c r="E274" s="152">
        <v>10424.6</v>
      </c>
      <c r="F274" s="153">
        <v>10424.6</v>
      </c>
      <c r="G274" s="154">
        <v>0</v>
      </c>
      <c r="H274" s="153">
        <v>0</v>
      </c>
      <c r="I274" s="153">
        <v>0</v>
      </c>
      <c r="J274" s="153">
        <v>0</v>
      </c>
      <c r="L274" s="104">
        <f t="shared" si="10"/>
        <v>0</v>
      </c>
      <c r="P274" s="149">
        <v>625</v>
      </c>
      <c r="Q274" s="150" t="s">
        <v>1143</v>
      </c>
      <c r="R274" s="154">
        <v>400</v>
      </c>
      <c r="S274" s="152">
        <v>400</v>
      </c>
      <c r="T274" s="153">
        <v>400</v>
      </c>
      <c r="U274" s="154">
        <v>0</v>
      </c>
      <c r="V274" s="153">
        <v>0</v>
      </c>
      <c r="W274" s="153">
        <v>0</v>
      </c>
      <c r="X274" s="153">
        <v>0</v>
      </c>
      <c r="Z274" s="104">
        <f t="shared" si="11"/>
        <v>0</v>
      </c>
    </row>
    <row r="275" spans="2:26" x14ac:dyDescent="0.25">
      <c r="B275" s="149">
        <v>614</v>
      </c>
      <c r="C275" s="150" t="s">
        <v>1139</v>
      </c>
      <c r="D275" s="154">
        <v>2000</v>
      </c>
      <c r="E275" s="152">
        <v>2000</v>
      </c>
      <c r="F275" s="153">
        <v>2000</v>
      </c>
      <c r="G275" s="154">
        <v>0</v>
      </c>
      <c r="H275" s="153">
        <v>0</v>
      </c>
      <c r="I275" s="153">
        <v>0</v>
      </c>
      <c r="J275" s="153">
        <v>0</v>
      </c>
      <c r="L275" s="104">
        <f t="shared" si="10"/>
        <v>0</v>
      </c>
      <c r="P275" s="149">
        <v>626</v>
      </c>
      <c r="Q275" s="150" t="s">
        <v>1144</v>
      </c>
      <c r="R275" s="155">
        <v>813.33</v>
      </c>
      <c r="S275" s="152">
        <v>813.33</v>
      </c>
      <c r="T275" s="153">
        <v>813.33</v>
      </c>
      <c r="U275" s="154">
        <v>0</v>
      </c>
      <c r="V275" s="153">
        <v>28880</v>
      </c>
      <c r="W275" s="153">
        <v>15884</v>
      </c>
      <c r="X275" s="153">
        <v>813.33</v>
      </c>
      <c r="Z275" s="104">
        <f t="shared" si="11"/>
        <v>813.33</v>
      </c>
    </row>
    <row r="276" spans="2:26" x14ac:dyDescent="0.25">
      <c r="B276" s="149">
        <v>619</v>
      </c>
      <c r="C276" s="150" t="s">
        <v>1140</v>
      </c>
      <c r="D276" s="155">
        <v>412.52</v>
      </c>
      <c r="E276" s="152">
        <v>412.52</v>
      </c>
      <c r="F276" s="153">
        <v>412.52</v>
      </c>
      <c r="G276" s="154">
        <v>0</v>
      </c>
      <c r="H276" s="153">
        <v>272927.25</v>
      </c>
      <c r="I276" s="153">
        <v>227894.25</v>
      </c>
      <c r="J276" s="153">
        <v>412.52</v>
      </c>
      <c r="L276" s="104">
        <f t="shared" si="10"/>
        <v>412.52</v>
      </c>
      <c r="P276" s="149">
        <v>627</v>
      </c>
      <c r="Q276" s="150" t="s">
        <v>1145</v>
      </c>
      <c r="R276" s="151">
        <v>111097.16</v>
      </c>
      <c r="S276" s="152">
        <v>115428.75</v>
      </c>
      <c r="T276" s="153">
        <v>111097.16</v>
      </c>
      <c r="U276" s="154">
        <v>0</v>
      </c>
      <c r="V276" s="153">
        <v>766332.04</v>
      </c>
      <c r="W276" s="153">
        <v>569690.85</v>
      </c>
      <c r="X276" s="153">
        <v>111097.16</v>
      </c>
      <c r="Z276" s="104">
        <f t="shared" si="11"/>
        <v>111097.16</v>
      </c>
    </row>
    <row r="277" spans="2:26" x14ac:dyDescent="0.25">
      <c r="B277" s="149">
        <v>620</v>
      </c>
      <c r="C277" s="150" t="s">
        <v>1141</v>
      </c>
      <c r="D277" s="151">
        <v>484891.48</v>
      </c>
      <c r="E277" s="152">
        <v>427580.23</v>
      </c>
      <c r="F277" s="153">
        <v>427580.23</v>
      </c>
      <c r="G277" s="151">
        <v>57311.25</v>
      </c>
      <c r="H277" s="153">
        <v>1014660</v>
      </c>
      <c r="I277" s="153">
        <v>887827.5</v>
      </c>
      <c r="J277" s="153">
        <v>484891.48</v>
      </c>
      <c r="L277" s="104">
        <f t="shared" si="10"/>
        <v>427580.23</v>
      </c>
      <c r="P277" s="149">
        <v>631</v>
      </c>
      <c r="Q277" s="150" t="s">
        <v>1146</v>
      </c>
      <c r="R277" s="151">
        <v>3114.74</v>
      </c>
      <c r="S277" s="152">
        <v>-155407.17000000001</v>
      </c>
      <c r="T277" s="153">
        <v>0</v>
      </c>
      <c r="U277" s="151">
        <v>3114.74</v>
      </c>
      <c r="V277" s="153">
        <v>2099500</v>
      </c>
      <c r="W277" s="153">
        <v>1783600</v>
      </c>
      <c r="X277" s="153">
        <v>3114.74</v>
      </c>
      <c r="Z277" s="104">
        <f t="shared" si="11"/>
        <v>0</v>
      </c>
    </row>
    <row r="278" spans="2:26" x14ac:dyDescent="0.25">
      <c r="B278" s="149">
        <v>622</v>
      </c>
      <c r="C278" s="150" t="s">
        <v>1142</v>
      </c>
      <c r="D278" s="154">
        <v>400</v>
      </c>
      <c r="E278" s="152">
        <v>400</v>
      </c>
      <c r="F278" s="153">
        <v>400</v>
      </c>
      <c r="G278" s="154">
        <v>0</v>
      </c>
      <c r="H278" s="153">
        <v>0</v>
      </c>
      <c r="I278" s="153">
        <v>0</v>
      </c>
      <c r="J278" s="153">
        <v>0</v>
      </c>
      <c r="L278" s="104">
        <f t="shared" si="10"/>
        <v>0</v>
      </c>
      <c r="P278" s="149">
        <v>632</v>
      </c>
      <c r="Q278" s="150" t="s">
        <v>1147</v>
      </c>
      <c r="R278" s="154">
        <v>600</v>
      </c>
      <c r="S278" s="152">
        <v>600</v>
      </c>
      <c r="T278" s="153">
        <v>600</v>
      </c>
      <c r="U278" s="154">
        <v>0</v>
      </c>
      <c r="V278" s="153">
        <v>0</v>
      </c>
      <c r="W278" s="153">
        <v>0</v>
      </c>
      <c r="X278" s="153">
        <v>0</v>
      </c>
      <c r="Z278" s="104">
        <f t="shared" si="11"/>
        <v>0</v>
      </c>
    </row>
    <row r="279" spans="2:26" x14ac:dyDescent="0.25">
      <c r="B279" s="149">
        <v>625</v>
      </c>
      <c r="C279" s="150" t="s">
        <v>1143</v>
      </c>
      <c r="D279" s="154">
        <v>400</v>
      </c>
      <c r="E279" s="152">
        <v>400</v>
      </c>
      <c r="F279" s="153">
        <v>400</v>
      </c>
      <c r="G279" s="154">
        <v>0</v>
      </c>
      <c r="H279" s="153">
        <v>0</v>
      </c>
      <c r="I279" s="153">
        <v>0</v>
      </c>
      <c r="J279" s="153">
        <v>0</v>
      </c>
      <c r="L279" s="104">
        <f t="shared" si="10"/>
        <v>0</v>
      </c>
      <c r="P279" s="149">
        <v>634</v>
      </c>
      <c r="Q279" s="150" t="s">
        <v>1148</v>
      </c>
      <c r="R279" s="151">
        <v>41083.43</v>
      </c>
      <c r="S279" s="152">
        <v>100376.91</v>
      </c>
      <c r="T279" s="153">
        <v>41083.43</v>
      </c>
      <c r="U279" s="154">
        <v>0</v>
      </c>
      <c r="V279" s="153">
        <v>131302</v>
      </c>
      <c r="W279" s="153">
        <v>105863</v>
      </c>
      <c r="X279" s="153">
        <v>41083.43</v>
      </c>
      <c r="Z279" s="104">
        <f t="shared" si="11"/>
        <v>41083.43</v>
      </c>
    </row>
    <row r="280" spans="2:26" x14ac:dyDescent="0.25">
      <c r="B280" s="149">
        <v>626</v>
      </c>
      <c r="C280" s="150" t="s">
        <v>1144</v>
      </c>
      <c r="D280" s="155">
        <v>813.33</v>
      </c>
      <c r="E280" s="152">
        <v>813.33</v>
      </c>
      <c r="F280" s="153">
        <v>813.33</v>
      </c>
      <c r="G280" s="154">
        <v>0</v>
      </c>
      <c r="H280" s="153">
        <v>28880</v>
      </c>
      <c r="I280" s="153">
        <v>15884</v>
      </c>
      <c r="J280" s="153">
        <v>813.33</v>
      </c>
      <c r="L280" s="104">
        <f t="shared" si="10"/>
        <v>813.33</v>
      </c>
      <c r="P280" s="149">
        <v>635</v>
      </c>
      <c r="Q280" s="150" t="s">
        <v>1149</v>
      </c>
      <c r="R280" s="154">
        <v>1000</v>
      </c>
      <c r="S280" s="152">
        <v>1000</v>
      </c>
      <c r="T280" s="153">
        <v>1000</v>
      </c>
      <c r="U280" s="154">
        <v>0</v>
      </c>
      <c r="V280" s="153">
        <v>0</v>
      </c>
      <c r="W280" s="153">
        <v>0</v>
      </c>
      <c r="X280" s="153">
        <v>0</v>
      </c>
      <c r="Z280" s="104">
        <f t="shared" si="11"/>
        <v>0</v>
      </c>
    </row>
    <row r="281" spans="2:26" x14ac:dyDescent="0.25">
      <c r="B281" s="149">
        <v>627</v>
      </c>
      <c r="C281" s="150" t="s">
        <v>1145</v>
      </c>
      <c r="D281" s="151">
        <v>111097.16</v>
      </c>
      <c r="E281" s="152">
        <v>115428.75</v>
      </c>
      <c r="F281" s="153">
        <v>111097.16</v>
      </c>
      <c r="G281" s="154">
        <v>0</v>
      </c>
      <c r="H281" s="153">
        <v>766332.04</v>
      </c>
      <c r="I281" s="153">
        <v>569690.85</v>
      </c>
      <c r="J281" s="153">
        <v>111097.16</v>
      </c>
      <c r="L281" s="104">
        <f t="shared" si="10"/>
        <v>111097.16</v>
      </c>
      <c r="P281" s="149">
        <v>640</v>
      </c>
      <c r="Q281" s="150" t="s">
        <v>1150</v>
      </c>
      <c r="R281" s="151">
        <v>9047.34</v>
      </c>
      <c r="S281" s="152">
        <v>1021780.76</v>
      </c>
      <c r="T281" s="153">
        <v>9047.34</v>
      </c>
      <c r="U281" s="154">
        <v>0</v>
      </c>
      <c r="V281" s="153">
        <v>2482498.5</v>
      </c>
      <c r="W281" s="153">
        <v>2048061.26</v>
      </c>
      <c r="X281" s="153">
        <v>9047.34</v>
      </c>
      <c r="Z281" s="104">
        <f t="shared" si="11"/>
        <v>9047.34</v>
      </c>
    </row>
    <row r="282" spans="2:26" x14ac:dyDescent="0.25">
      <c r="B282" s="149">
        <v>631</v>
      </c>
      <c r="C282" s="150" t="s">
        <v>1146</v>
      </c>
      <c r="D282" s="151">
        <v>3114.74</v>
      </c>
      <c r="E282" s="152">
        <v>-155407.17000000001</v>
      </c>
      <c r="F282" s="153">
        <v>0</v>
      </c>
      <c r="G282" s="151">
        <v>3114.74</v>
      </c>
      <c r="H282" s="153">
        <v>2099500</v>
      </c>
      <c r="I282" s="153">
        <v>1783600</v>
      </c>
      <c r="J282" s="153">
        <v>3114.74</v>
      </c>
      <c r="L282" s="104">
        <f t="shared" si="10"/>
        <v>0</v>
      </c>
      <c r="P282" s="149">
        <v>642</v>
      </c>
      <c r="Q282" s="150" t="s">
        <v>1151</v>
      </c>
      <c r="R282" s="151">
        <v>80567.78</v>
      </c>
      <c r="S282" s="152">
        <v>-1762042.64</v>
      </c>
      <c r="T282" s="153">
        <v>0</v>
      </c>
      <c r="U282" s="151">
        <v>80567.78</v>
      </c>
      <c r="V282" s="153">
        <v>1846780</v>
      </c>
      <c r="W282" s="153">
        <v>1523593.5</v>
      </c>
      <c r="X282" s="153">
        <v>80567.78</v>
      </c>
      <c r="Z282" s="104">
        <f t="shared" si="11"/>
        <v>0</v>
      </c>
    </row>
    <row r="283" spans="2:26" x14ac:dyDescent="0.25">
      <c r="B283" s="149">
        <v>632</v>
      </c>
      <c r="C283" s="150" t="s">
        <v>1147</v>
      </c>
      <c r="D283" s="154">
        <v>600</v>
      </c>
      <c r="E283" s="152">
        <v>600</v>
      </c>
      <c r="F283" s="153">
        <v>600</v>
      </c>
      <c r="G283" s="154">
        <v>0</v>
      </c>
      <c r="H283" s="153">
        <v>0</v>
      </c>
      <c r="I283" s="153">
        <v>0</v>
      </c>
      <c r="J283" s="153">
        <v>0</v>
      </c>
      <c r="L283" s="104">
        <f t="shared" si="10"/>
        <v>0</v>
      </c>
      <c r="P283" s="149">
        <v>646</v>
      </c>
      <c r="Q283" s="150" t="s">
        <v>1152</v>
      </c>
      <c r="R283" s="154">
        <v>1000</v>
      </c>
      <c r="S283" s="152">
        <v>1000</v>
      </c>
      <c r="T283" s="153">
        <v>1000</v>
      </c>
      <c r="U283" s="154">
        <v>0</v>
      </c>
      <c r="V283" s="153">
        <v>0</v>
      </c>
      <c r="W283" s="153">
        <v>0</v>
      </c>
      <c r="X283" s="153">
        <v>0</v>
      </c>
      <c r="Z283" s="104">
        <f t="shared" si="11"/>
        <v>0</v>
      </c>
    </row>
    <row r="284" spans="2:26" x14ac:dyDescent="0.25">
      <c r="B284" s="149">
        <v>634</v>
      </c>
      <c r="C284" s="150" t="s">
        <v>1148</v>
      </c>
      <c r="D284" s="151">
        <v>41083.43</v>
      </c>
      <c r="E284" s="152">
        <v>100376.91</v>
      </c>
      <c r="F284" s="153">
        <v>41083.43</v>
      </c>
      <c r="G284" s="154">
        <v>0</v>
      </c>
      <c r="H284" s="153">
        <v>131302</v>
      </c>
      <c r="I284" s="153">
        <v>105863</v>
      </c>
      <c r="J284" s="153">
        <v>41083.43</v>
      </c>
      <c r="L284" s="104">
        <f t="shared" si="10"/>
        <v>41083.43</v>
      </c>
      <c r="P284" s="149">
        <v>648</v>
      </c>
      <c r="Q284" s="150" t="s">
        <v>1153</v>
      </c>
      <c r="R284" s="151">
        <v>845749.89</v>
      </c>
      <c r="S284" s="152">
        <v>-1347881.23</v>
      </c>
      <c r="T284" s="153">
        <v>0</v>
      </c>
      <c r="U284" s="151">
        <v>845749.89</v>
      </c>
      <c r="V284" s="153">
        <v>14395500</v>
      </c>
      <c r="W284" s="153">
        <v>12332850</v>
      </c>
      <c r="X284" s="153">
        <v>845749.89</v>
      </c>
      <c r="Z284" s="104">
        <f t="shared" si="11"/>
        <v>0</v>
      </c>
    </row>
    <row r="285" spans="2:26" x14ac:dyDescent="0.25">
      <c r="B285" s="149">
        <v>635</v>
      </c>
      <c r="C285" s="150" t="s">
        <v>1149</v>
      </c>
      <c r="D285" s="154">
        <v>1000</v>
      </c>
      <c r="E285" s="152">
        <v>1000</v>
      </c>
      <c r="F285" s="153">
        <v>1000</v>
      </c>
      <c r="G285" s="154">
        <v>0</v>
      </c>
      <c r="H285" s="153">
        <v>0</v>
      </c>
      <c r="I285" s="153">
        <v>0</v>
      </c>
      <c r="J285" s="153">
        <v>0</v>
      </c>
      <c r="L285" s="104">
        <f t="shared" ref="L285:L318" si="12">IF(H285&lt;F285,H285,F285)</f>
        <v>0</v>
      </c>
      <c r="P285" s="149">
        <v>649</v>
      </c>
      <c r="Q285" s="150" t="s">
        <v>1154</v>
      </c>
      <c r="R285" s="154">
        <v>1400</v>
      </c>
      <c r="S285" s="152">
        <v>1400</v>
      </c>
      <c r="T285" s="153">
        <v>1400</v>
      </c>
      <c r="U285" s="154">
        <v>0</v>
      </c>
      <c r="V285" s="153">
        <v>0</v>
      </c>
      <c r="W285" s="153">
        <v>0</v>
      </c>
      <c r="X285" s="153">
        <v>0</v>
      </c>
      <c r="Z285" s="104">
        <f t="shared" si="11"/>
        <v>0</v>
      </c>
    </row>
    <row r="286" spans="2:26" x14ac:dyDescent="0.25">
      <c r="B286" s="149">
        <v>640</v>
      </c>
      <c r="C286" s="150" t="s">
        <v>1150</v>
      </c>
      <c r="D286" s="151">
        <v>9047.34</v>
      </c>
      <c r="E286" s="152">
        <v>1021780.76</v>
      </c>
      <c r="F286" s="153">
        <v>9047.34</v>
      </c>
      <c r="G286" s="154">
        <v>0</v>
      </c>
      <c r="H286" s="153">
        <v>2482498.5</v>
      </c>
      <c r="I286" s="153">
        <v>2048061.26</v>
      </c>
      <c r="J286" s="153">
        <v>9047.34</v>
      </c>
      <c r="L286" s="104">
        <f t="shared" si="12"/>
        <v>9047.34</v>
      </c>
      <c r="P286" s="149">
        <v>651</v>
      </c>
      <c r="Q286" s="150" t="s">
        <v>1155</v>
      </c>
      <c r="R286" s="154">
        <v>1000</v>
      </c>
      <c r="S286" s="152">
        <v>1000</v>
      </c>
      <c r="T286" s="153">
        <v>1000</v>
      </c>
      <c r="U286" s="154">
        <v>0</v>
      </c>
      <c r="V286" s="153">
        <v>0</v>
      </c>
      <c r="W286" s="153">
        <v>0</v>
      </c>
      <c r="X286" s="153">
        <v>0</v>
      </c>
      <c r="Z286" s="104">
        <f t="shared" si="11"/>
        <v>0</v>
      </c>
    </row>
    <row r="287" spans="2:26" x14ac:dyDescent="0.25">
      <c r="B287" s="149">
        <v>642</v>
      </c>
      <c r="C287" s="150" t="s">
        <v>1151</v>
      </c>
      <c r="D287" s="151">
        <v>80567.78</v>
      </c>
      <c r="E287" s="152">
        <v>-1762042.64</v>
      </c>
      <c r="F287" s="153">
        <v>0</v>
      </c>
      <c r="G287" s="151">
        <v>80567.78</v>
      </c>
      <c r="H287" s="153">
        <v>1846780</v>
      </c>
      <c r="I287" s="153">
        <v>1523593.5</v>
      </c>
      <c r="J287" s="153">
        <v>80567.78</v>
      </c>
      <c r="L287" s="104">
        <f t="shared" si="12"/>
        <v>0</v>
      </c>
      <c r="P287" s="149">
        <v>652</v>
      </c>
      <c r="Q287" s="150" t="s">
        <v>1156</v>
      </c>
      <c r="R287" s="154">
        <v>1000</v>
      </c>
      <c r="S287" s="152">
        <v>1000</v>
      </c>
      <c r="T287" s="153">
        <v>1000</v>
      </c>
      <c r="U287" s="154">
        <v>0</v>
      </c>
      <c r="V287" s="153">
        <v>0</v>
      </c>
      <c r="W287" s="153">
        <v>0</v>
      </c>
      <c r="X287" s="153">
        <v>0</v>
      </c>
      <c r="Z287" s="104">
        <f t="shared" si="11"/>
        <v>0</v>
      </c>
    </row>
    <row r="288" spans="2:26" x14ac:dyDescent="0.25">
      <c r="B288" s="149">
        <v>646</v>
      </c>
      <c r="C288" s="150" t="s">
        <v>1152</v>
      </c>
      <c r="D288" s="154">
        <v>1000</v>
      </c>
      <c r="E288" s="152">
        <v>1000</v>
      </c>
      <c r="F288" s="153">
        <v>1000</v>
      </c>
      <c r="G288" s="154">
        <v>0</v>
      </c>
      <c r="H288" s="153">
        <v>0</v>
      </c>
      <c r="I288" s="153">
        <v>0</v>
      </c>
      <c r="J288" s="153">
        <v>0</v>
      </c>
      <c r="L288" s="104">
        <f t="shared" si="12"/>
        <v>0</v>
      </c>
      <c r="P288" s="149">
        <v>653</v>
      </c>
      <c r="Q288" s="150" t="s">
        <v>1157</v>
      </c>
      <c r="R288" s="151">
        <v>2033.69</v>
      </c>
      <c r="S288" s="152">
        <v>2033.69</v>
      </c>
      <c r="T288" s="153">
        <v>2033.69</v>
      </c>
      <c r="U288" s="154">
        <v>0</v>
      </c>
      <c r="V288" s="153">
        <v>729630</v>
      </c>
      <c r="W288" s="153">
        <v>390352.05</v>
      </c>
      <c r="X288" s="153">
        <v>2033.69</v>
      </c>
      <c r="Z288" s="104">
        <f t="shared" si="11"/>
        <v>2033.69</v>
      </c>
    </row>
    <row r="289" spans="2:26" x14ac:dyDescent="0.25">
      <c r="B289" s="149">
        <v>648</v>
      </c>
      <c r="C289" s="150" t="s">
        <v>1153</v>
      </c>
      <c r="D289" s="151">
        <v>845749.89</v>
      </c>
      <c r="E289" s="152">
        <v>-1347881.23</v>
      </c>
      <c r="F289" s="153">
        <v>0</v>
      </c>
      <c r="G289" s="151">
        <v>845749.89</v>
      </c>
      <c r="H289" s="153">
        <v>14395500</v>
      </c>
      <c r="I289" s="153">
        <v>12332850</v>
      </c>
      <c r="J289" s="153">
        <v>845749.89</v>
      </c>
      <c r="L289" s="104">
        <f t="shared" si="12"/>
        <v>0</v>
      </c>
      <c r="P289" s="149">
        <v>654</v>
      </c>
      <c r="Q289" s="150" t="s">
        <v>1158</v>
      </c>
      <c r="R289" s="151">
        <v>1244.28</v>
      </c>
      <c r="S289" s="152">
        <v>1244.28</v>
      </c>
      <c r="T289" s="153">
        <v>1244.28</v>
      </c>
      <c r="U289" s="154">
        <v>0</v>
      </c>
      <c r="V289" s="153">
        <v>0</v>
      </c>
      <c r="W289" s="153">
        <v>0</v>
      </c>
      <c r="X289" s="153">
        <v>0</v>
      </c>
      <c r="Z289" s="104">
        <f t="shared" si="11"/>
        <v>0</v>
      </c>
    </row>
    <row r="290" spans="2:26" x14ac:dyDescent="0.25">
      <c r="B290" s="149">
        <v>649</v>
      </c>
      <c r="C290" s="150" t="s">
        <v>1154</v>
      </c>
      <c r="D290" s="154">
        <v>1400</v>
      </c>
      <c r="E290" s="152">
        <v>1400</v>
      </c>
      <c r="F290" s="153">
        <v>1400</v>
      </c>
      <c r="G290" s="154">
        <v>0</v>
      </c>
      <c r="H290" s="153">
        <v>0</v>
      </c>
      <c r="I290" s="153">
        <v>0</v>
      </c>
      <c r="J290" s="153">
        <v>0</v>
      </c>
      <c r="L290" s="104">
        <f t="shared" si="12"/>
        <v>0</v>
      </c>
      <c r="P290" s="149">
        <v>656</v>
      </c>
      <c r="Q290" s="150" t="s">
        <v>1159</v>
      </c>
      <c r="R290" s="154">
        <v>1107864.3</v>
      </c>
      <c r="S290" s="152">
        <v>1107864.3</v>
      </c>
      <c r="T290" s="153">
        <v>1107864.3</v>
      </c>
      <c r="U290" s="154">
        <v>0</v>
      </c>
      <c r="V290" s="153">
        <v>36779130</v>
      </c>
      <c r="W290" s="153">
        <v>19507615.5</v>
      </c>
      <c r="X290" s="153">
        <v>1107864.3</v>
      </c>
      <c r="Z290" s="104">
        <f t="shared" si="11"/>
        <v>1107864.3</v>
      </c>
    </row>
    <row r="291" spans="2:26" x14ac:dyDescent="0.25">
      <c r="B291" s="149">
        <v>651</v>
      </c>
      <c r="C291" s="150" t="s">
        <v>1155</v>
      </c>
      <c r="D291" s="154">
        <v>1000</v>
      </c>
      <c r="E291" s="152">
        <v>1000</v>
      </c>
      <c r="F291" s="153">
        <v>1000</v>
      </c>
      <c r="G291" s="154">
        <v>0</v>
      </c>
      <c r="H291" s="153">
        <v>0</v>
      </c>
      <c r="I291" s="153">
        <v>0</v>
      </c>
      <c r="J291" s="153">
        <v>0</v>
      </c>
      <c r="L291" s="104">
        <f t="shared" si="12"/>
        <v>0</v>
      </c>
      <c r="P291" s="149">
        <v>657</v>
      </c>
      <c r="Q291" s="150" t="s">
        <v>1160</v>
      </c>
      <c r="R291" s="155">
        <v>422.06</v>
      </c>
      <c r="S291" s="152">
        <v>422.06</v>
      </c>
      <c r="T291" s="153">
        <v>422.06</v>
      </c>
      <c r="U291" s="154">
        <v>0</v>
      </c>
      <c r="V291" s="153">
        <v>690709.4</v>
      </c>
      <c r="W291" s="153">
        <v>568875.35</v>
      </c>
      <c r="X291" s="153">
        <v>422.06</v>
      </c>
      <c r="Z291" s="104">
        <f t="shared" si="11"/>
        <v>422.06</v>
      </c>
    </row>
    <row r="292" spans="2:26" x14ac:dyDescent="0.25">
      <c r="B292" s="149">
        <v>652</v>
      </c>
      <c r="C292" s="150" t="s">
        <v>1156</v>
      </c>
      <c r="D292" s="154">
        <v>1000</v>
      </c>
      <c r="E292" s="152">
        <v>1000</v>
      </c>
      <c r="F292" s="153">
        <v>1000</v>
      </c>
      <c r="G292" s="154">
        <v>0</v>
      </c>
      <c r="H292" s="153">
        <v>0</v>
      </c>
      <c r="I292" s="153">
        <v>0</v>
      </c>
      <c r="J292" s="153">
        <v>0</v>
      </c>
      <c r="L292" s="104">
        <f t="shared" si="12"/>
        <v>0</v>
      </c>
      <c r="P292" s="149">
        <v>658</v>
      </c>
      <c r="Q292" s="150" t="s">
        <v>1161</v>
      </c>
      <c r="R292" s="154">
        <v>400</v>
      </c>
      <c r="S292" s="152">
        <v>400</v>
      </c>
      <c r="T292" s="153">
        <v>400</v>
      </c>
      <c r="U292" s="154">
        <v>0</v>
      </c>
      <c r="V292" s="153">
        <v>0</v>
      </c>
      <c r="W292" s="153">
        <v>0</v>
      </c>
      <c r="X292" s="153">
        <v>0</v>
      </c>
      <c r="Z292" s="104">
        <f t="shared" si="11"/>
        <v>0</v>
      </c>
    </row>
    <row r="293" spans="2:26" x14ac:dyDescent="0.25">
      <c r="B293" s="149">
        <v>653</v>
      </c>
      <c r="C293" s="150" t="s">
        <v>1157</v>
      </c>
      <c r="D293" s="151">
        <v>2033.69</v>
      </c>
      <c r="E293" s="152">
        <v>2033.69</v>
      </c>
      <c r="F293" s="153">
        <v>2033.69</v>
      </c>
      <c r="G293" s="154">
        <v>0</v>
      </c>
      <c r="H293" s="153">
        <v>729630</v>
      </c>
      <c r="I293" s="153">
        <v>390352.05</v>
      </c>
      <c r="J293" s="153">
        <v>2033.69</v>
      </c>
      <c r="L293" s="104">
        <f t="shared" si="12"/>
        <v>2033.69</v>
      </c>
      <c r="P293" s="149">
        <v>659</v>
      </c>
      <c r="Q293" s="150" t="s">
        <v>1162</v>
      </c>
      <c r="R293" s="154">
        <v>1400</v>
      </c>
      <c r="S293" s="152">
        <v>1400</v>
      </c>
      <c r="T293" s="153">
        <v>1400</v>
      </c>
      <c r="U293" s="154">
        <v>0</v>
      </c>
      <c r="V293" s="153">
        <v>0</v>
      </c>
      <c r="W293" s="153">
        <v>0</v>
      </c>
      <c r="X293" s="153">
        <v>0</v>
      </c>
      <c r="Z293" s="104">
        <f t="shared" si="11"/>
        <v>0</v>
      </c>
    </row>
    <row r="294" spans="2:26" x14ac:dyDescent="0.25">
      <c r="B294" s="149">
        <v>654</v>
      </c>
      <c r="C294" s="150" t="s">
        <v>1158</v>
      </c>
      <c r="D294" s="151">
        <v>1244.28</v>
      </c>
      <c r="E294" s="152">
        <v>1244.28</v>
      </c>
      <c r="F294" s="153">
        <v>1244.28</v>
      </c>
      <c r="G294" s="154">
        <v>0</v>
      </c>
      <c r="H294" s="153">
        <v>0</v>
      </c>
      <c r="I294" s="153">
        <v>0</v>
      </c>
      <c r="J294" s="153">
        <v>0</v>
      </c>
      <c r="L294" s="104">
        <f t="shared" si="12"/>
        <v>0</v>
      </c>
      <c r="P294" s="149">
        <v>660</v>
      </c>
      <c r="Q294" s="150" t="s">
        <v>1163</v>
      </c>
      <c r="R294" s="154">
        <v>1400</v>
      </c>
      <c r="S294" s="152">
        <v>1400</v>
      </c>
      <c r="T294" s="153">
        <v>1400</v>
      </c>
      <c r="U294" s="154">
        <v>0</v>
      </c>
      <c r="V294" s="153">
        <v>0</v>
      </c>
      <c r="W294" s="153">
        <v>0</v>
      </c>
      <c r="X294" s="153">
        <v>0</v>
      </c>
      <c r="Z294" s="104">
        <f t="shared" si="11"/>
        <v>0</v>
      </c>
    </row>
    <row r="295" spans="2:26" x14ac:dyDescent="0.25">
      <c r="B295" s="149">
        <v>656</v>
      </c>
      <c r="C295" s="150" t="s">
        <v>1159</v>
      </c>
      <c r="D295" s="154">
        <v>1107864.3</v>
      </c>
      <c r="E295" s="152">
        <v>1107864.3</v>
      </c>
      <c r="F295" s="153">
        <v>1107864.3</v>
      </c>
      <c r="G295" s="154">
        <v>0</v>
      </c>
      <c r="H295" s="153">
        <v>36779130</v>
      </c>
      <c r="I295" s="153">
        <v>19507615.5</v>
      </c>
      <c r="J295" s="153">
        <v>1107864.3</v>
      </c>
      <c r="L295" s="104">
        <f t="shared" si="12"/>
        <v>1107864.3</v>
      </c>
      <c r="P295" s="149">
        <v>661</v>
      </c>
      <c r="Q295" s="150" t="s">
        <v>1164</v>
      </c>
      <c r="R295" s="154">
        <v>17303.599999999999</v>
      </c>
      <c r="S295" s="152">
        <v>17303.599999999999</v>
      </c>
      <c r="T295" s="153">
        <v>17303.599999999999</v>
      </c>
      <c r="U295" s="154">
        <v>0</v>
      </c>
      <c r="V295" s="153">
        <v>21726.400000000001</v>
      </c>
      <c r="W295" s="153">
        <v>16620.7</v>
      </c>
      <c r="X295" s="153">
        <v>16620.7</v>
      </c>
      <c r="Z295" s="104">
        <f t="shared" si="11"/>
        <v>17303.599999999999</v>
      </c>
    </row>
    <row r="296" spans="2:26" x14ac:dyDescent="0.25">
      <c r="B296" s="149">
        <v>657</v>
      </c>
      <c r="C296" s="150" t="s">
        <v>1160</v>
      </c>
      <c r="D296" s="155">
        <v>422.06</v>
      </c>
      <c r="E296" s="152">
        <v>422.06</v>
      </c>
      <c r="F296" s="153">
        <v>422.06</v>
      </c>
      <c r="G296" s="154">
        <v>0</v>
      </c>
      <c r="H296" s="153">
        <v>690709.4</v>
      </c>
      <c r="I296" s="153">
        <v>568875.35</v>
      </c>
      <c r="J296" s="153">
        <v>422.06</v>
      </c>
      <c r="L296" s="104">
        <f t="shared" si="12"/>
        <v>422.06</v>
      </c>
      <c r="P296" s="149">
        <v>663</v>
      </c>
      <c r="Q296" s="150" t="s">
        <v>1153</v>
      </c>
      <c r="R296" s="151">
        <v>274148.01</v>
      </c>
      <c r="S296" s="152">
        <v>486703.45</v>
      </c>
      <c r="T296" s="153">
        <v>274148.01</v>
      </c>
      <c r="U296" s="154">
        <v>0</v>
      </c>
      <c r="V296" s="153">
        <v>374556</v>
      </c>
      <c r="W296" s="153">
        <v>322118.15999999997</v>
      </c>
      <c r="X296" s="153">
        <v>274148.01</v>
      </c>
      <c r="Z296" s="104">
        <f t="shared" si="11"/>
        <v>274148.01</v>
      </c>
    </row>
    <row r="297" spans="2:26" x14ac:dyDescent="0.25">
      <c r="B297" s="149">
        <v>658</v>
      </c>
      <c r="C297" s="150" t="s">
        <v>1161</v>
      </c>
      <c r="D297" s="154">
        <v>400</v>
      </c>
      <c r="E297" s="152">
        <v>400</v>
      </c>
      <c r="F297" s="153">
        <v>400</v>
      </c>
      <c r="G297" s="154">
        <v>0</v>
      </c>
      <c r="H297" s="153">
        <v>0</v>
      </c>
      <c r="I297" s="153">
        <v>0</v>
      </c>
      <c r="J297" s="153">
        <v>0</v>
      </c>
      <c r="L297" s="104">
        <f t="shared" si="12"/>
        <v>0</v>
      </c>
      <c r="P297" s="149">
        <v>664</v>
      </c>
      <c r="Q297" s="150" t="s">
        <v>1165</v>
      </c>
      <c r="R297" s="151">
        <v>4048.17</v>
      </c>
      <c r="S297" s="152">
        <v>4048.17</v>
      </c>
      <c r="T297" s="153">
        <v>4048.17</v>
      </c>
      <c r="U297" s="154">
        <v>0</v>
      </c>
      <c r="V297" s="153">
        <v>0</v>
      </c>
      <c r="W297" s="153">
        <v>0</v>
      </c>
      <c r="X297" s="153">
        <v>0</v>
      </c>
      <c r="Z297" s="104">
        <f t="shared" ref="Z297:Z326" si="13">IF(V297&lt;T297,V297,T297)</f>
        <v>0</v>
      </c>
    </row>
    <row r="298" spans="2:26" x14ac:dyDescent="0.25">
      <c r="B298" s="149">
        <v>659</v>
      </c>
      <c r="C298" s="150" t="s">
        <v>1162</v>
      </c>
      <c r="D298" s="154">
        <v>1400</v>
      </c>
      <c r="E298" s="152">
        <v>1400</v>
      </c>
      <c r="F298" s="153">
        <v>1400</v>
      </c>
      <c r="G298" s="154">
        <v>0</v>
      </c>
      <c r="H298" s="153">
        <v>0</v>
      </c>
      <c r="I298" s="153">
        <v>0</v>
      </c>
      <c r="J298" s="153">
        <v>0</v>
      </c>
      <c r="L298" s="104">
        <f t="shared" si="12"/>
        <v>0</v>
      </c>
      <c r="P298" s="149">
        <v>665</v>
      </c>
      <c r="Q298" s="150" t="s">
        <v>1166</v>
      </c>
      <c r="R298" s="154">
        <v>1400</v>
      </c>
      <c r="S298" s="152">
        <v>1400</v>
      </c>
      <c r="T298" s="153">
        <v>1400</v>
      </c>
      <c r="U298" s="154">
        <v>0</v>
      </c>
      <c r="V298" s="153">
        <v>0</v>
      </c>
      <c r="W298" s="153">
        <v>0</v>
      </c>
      <c r="X298" s="153">
        <v>0</v>
      </c>
      <c r="Z298" s="104">
        <f t="shared" si="13"/>
        <v>0</v>
      </c>
    </row>
    <row r="299" spans="2:26" x14ac:dyDescent="0.25">
      <c r="B299" s="149">
        <v>660</v>
      </c>
      <c r="C299" s="150" t="s">
        <v>1163</v>
      </c>
      <c r="D299" s="154">
        <v>1400</v>
      </c>
      <c r="E299" s="152">
        <v>1400</v>
      </c>
      <c r="F299" s="153">
        <v>1400</v>
      </c>
      <c r="G299" s="154">
        <v>0</v>
      </c>
      <c r="H299" s="153">
        <v>0</v>
      </c>
      <c r="I299" s="153">
        <v>0</v>
      </c>
      <c r="J299" s="153">
        <v>0</v>
      </c>
      <c r="L299" s="104">
        <f t="shared" si="12"/>
        <v>0</v>
      </c>
      <c r="P299" s="149">
        <v>666</v>
      </c>
      <c r="Q299" s="150" t="s">
        <v>1167</v>
      </c>
      <c r="R299" s="151">
        <v>167167.16</v>
      </c>
      <c r="S299" s="152">
        <v>107035.69</v>
      </c>
      <c r="T299" s="153">
        <v>107035.69</v>
      </c>
      <c r="U299" s="151">
        <v>60131.47</v>
      </c>
      <c r="V299" s="153">
        <v>742320</v>
      </c>
      <c r="W299" s="153">
        <v>630972</v>
      </c>
      <c r="X299" s="153">
        <v>167167.16</v>
      </c>
      <c r="Z299" s="104">
        <f t="shared" si="13"/>
        <v>107035.69</v>
      </c>
    </row>
    <row r="300" spans="2:26" x14ac:dyDescent="0.25">
      <c r="B300" s="149">
        <v>661</v>
      </c>
      <c r="C300" s="150" t="s">
        <v>1164</v>
      </c>
      <c r="D300" s="154">
        <v>17303.599999999999</v>
      </c>
      <c r="E300" s="152">
        <v>17303.599999999999</v>
      </c>
      <c r="F300" s="153">
        <v>17303.599999999999</v>
      </c>
      <c r="G300" s="154">
        <v>0</v>
      </c>
      <c r="H300" s="153">
        <v>21726.400000000001</v>
      </c>
      <c r="I300" s="153">
        <v>16620.7</v>
      </c>
      <c r="J300" s="153">
        <v>16620.7</v>
      </c>
      <c r="L300" s="104">
        <f t="shared" si="12"/>
        <v>17303.599999999999</v>
      </c>
      <c r="P300" s="149">
        <v>667</v>
      </c>
      <c r="Q300" s="150" t="s">
        <v>1168</v>
      </c>
      <c r="R300" s="154">
        <v>1322.5</v>
      </c>
      <c r="S300" s="152">
        <v>1322.5</v>
      </c>
      <c r="T300" s="153">
        <v>1322.5</v>
      </c>
      <c r="U300" s="154">
        <v>0</v>
      </c>
      <c r="V300" s="153">
        <v>0</v>
      </c>
      <c r="W300" s="153">
        <v>0</v>
      </c>
      <c r="X300" s="153">
        <v>0</v>
      </c>
      <c r="Z300" s="104">
        <f t="shared" si="13"/>
        <v>0</v>
      </c>
    </row>
    <row r="301" spans="2:26" x14ac:dyDescent="0.25">
      <c r="B301" s="149">
        <v>663</v>
      </c>
      <c r="C301" s="150" t="s">
        <v>1153</v>
      </c>
      <c r="D301" s="151">
        <v>274148.01</v>
      </c>
      <c r="E301" s="152">
        <v>486703.45</v>
      </c>
      <c r="F301" s="153">
        <v>274148.01</v>
      </c>
      <c r="G301" s="154">
        <v>0</v>
      </c>
      <c r="H301" s="153">
        <v>374556</v>
      </c>
      <c r="I301" s="153">
        <v>322118.15999999997</v>
      </c>
      <c r="J301" s="153">
        <v>274148.01</v>
      </c>
      <c r="L301" s="104">
        <f t="shared" si="12"/>
        <v>274148.01</v>
      </c>
      <c r="P301" s="149">
        <v>669</v>
      </c>
      <c r="Q301" s="150" t="s">
        <v>1169</v>
      </c>
      <c r="R301" s="151">
        <v>275665.46999999997</v>
      </c>
      <c r="S301" s="152">
        <v>134865.39000000001</v>
      </c>
      <c r="T301" s="153">
        <v>134865.39000000001</v>
      </c>
      <c r="U301" s="151">
        <v>140800.07999999999</v>
      </c>
      <c r="V301" s="153">
        <v>1383880</v>
      </c>
      <c r="W301" s="153">
        <v>1203975.6000000001</v>
      </c>
      <c r="X301" s="153">
        <v>275665.46999999997</v>
      </c>
      <c r="Z301" s="104">
        <f t="shared" si="13"/>
        <v>134865.39000000001</v>
      </c>
    </row>
    <row r="302" spans="2:26" x14ac:dyDescent="0.25">
      <c r="B302" s="149">
        <v>664</v>
      </c>
      <c r="C302" s="150" t="s">
        <v>1165</v>
      </c>
      <c r="D302" s="151">
        <v>4048.17</v>
      </c>
      <c r="E302" s="152">
        <v>4048.17</v>
      </c>
      <c r="F302" s="153">
        <v>4048.17</v>
      </c>
      <c r="G302" s="154">
        <v>0</v>
      </c>
      <c r="H302" s="153">
        <v>0</v>
      </c>
      <c r="I302" s="153">
        <v>0</v>
      </c>
      <c r="J302" s="153">
        <v>0</v>
      </c>
      <c r="L302" s="104">
        <f t="shared" si="12"/>
        <v>0</v>
      </c>
      <c r="P302" s="149">
        <v>670</v>
      </c>
      <c r="Q302" s="150" t="s">
        <v>1170</v>
      </c>
      <c r="R302" s="154">
        <v>1400</v>
      </c>
      <c r="S302" s="152">
        <v>1400</v>
      </c>
      <c r="T302" s="153">
        <v>1400</v>
      </c>
      <c r="U302" s="154">
        <v>0</v>
      </c>
      <c r="V302" s="153">
        <v>0</v>
      </c>
      <c r="W302" s="153">
        <v>0</v>
      </c>
      <c r="X302" s="153">
        <v>0</v>
      </c>
      <c r="Z302" s="104">
        <f t="shared" si="13"/>
        <v>0</v>
      </c>
    </row>
    <row r="303" spans="2:26" x14ac:dyDescent="0.25">
      <c r="B303" s="149">
        <v>665</v>
      </c>
      <c r="C303" s="150" t="s">
        <v>1166</v>
      </c>
      <c r="D303" s="154">
        <v>1400</v>
      </c>
      <c r="E303" s="152">
        <v>1400</v>
      </c>
      <c r="F303" s="153">
        <v>1400</v>
      </c>
      <c r="G303" s="154">
        <v>0</v>
      </c>
      <c r="H303" s="153">
        <v>0</v>
      </c>
      <c r="I303" s="153">
        <v>0</v>
      </c>
      <c r="J303" s="153">
        <v>0</v>
      </c>
      <c r="L303" s="104">
        <f t="shared" si="12"/>
        <v>0</v>
      </c>
      <c r="P303" s="149">
        <v>671</v>
      </c>
      <c r="Q303" s="150" t="s">
        <v>1171</v>
      </c>
      <c r="R303" s="151">
        <v>9052.94</v>
      </c>
      <c r="S303" s="152">
        <v>219810.24</v>
      </c>
      <c r="T303" s="153">
        <v>9052.94</v>
      </c>
      <c r="U303" s="154">
        <v>0</v>
      </c>
      <c r="V303" s="153">
        <v>16052.78</v>
      </c>
      <c r="W303" s="153">
        <v>13243.54</v>
      </c>
      <c r="X303" s="153">
        <v>9052.94</v>
      </c>
      <c r="Z303" s="104">
        <f t="shared" si="13"/>
        <v>9052.94</v>
      </c>
    </row>
    <row r="304" spans="2:26" x14ac:dyDescent="0.25">
      <c r="B304" s="149">
        <v>666</v>
      </c>
      <c r="C304" s="150" t="s">
        <v>1167</v>
      </c>
      <c r="D304" s="151">
        <v>167167.16</v>
      </c>
      <c r="E304" s="152">
        <v>107035.69</v>
      </c>
      <c r="F304" s="153">
        <v>107035.69</v>
      </c>
      <c r="G304" s="151">
        <v>60131.47</v>
      </c>
      <c r="H304" s="153">
        <v>742320</v>
      </c>
      <c r="I304" s="153">
        <v>630972</v>
      </c>
      <c r="J304" s="153">
        <v>167167.16</v>
      </c>
      <c r="L304" s="104">
        <f t="shared" si="12"/>
        <v>107035.69</v>
      </c>
      <c r="P304" s="149">
        <v>672</v>
      </c>
      <c r="Q304" s="150" t="s">
        <v>1172</v>
      </c>
      <c r="R304" s="154">
        <v>400</v>
      </c>
      <c r="S304" s="152">
        <v>400</v>
      </c>
      <c r="T304" s="153">
        <v>400</v>
      </c>
      <c r="U304" s="154">
        <v>0</v>
      </c>
      <c r="V304" s="153">
        <v>0</v>
      </c>
      <c r="W304" s="153">
        <v>0</v>
      </c>
      <c r="X304" s="153">
        <v>0</v>
      </c>
      <c r="Z304" s="104">
        <f t="shared" si="13"/>
        <v>0</v>
      </c>
    </row>
    <row r="305" spans="2:26" x14ac:dyDescent="0.25">
      <c r="B305" s="149">
        <v>667</v>
      </c>
      <c r="C305" s="150" t="s">
        <v>1168</v>
      </c>
      <c r="D305" s="154">
        <v>1322.5</v>
      </c>
      <c r="E305" s="152">
        <v>1322.5</v>
      </c>
      <c r="F305" s="153">
        <v>1322.5</v>
      </c>
      <c r="G305" s="154">
        <v>0</v>
      </c>
      <c r="H305" s="153">
        <v>0</v>
      </c>
      <c r="I305" s="153">
        <v>0</v>
      </c>
      <c r="J305" s="153">
        <v>0</v>
      </c>
      <c r="L305" s="104">
        <f t="shared" si="12"/>
        <v>0</v>
      </c>
      <c r="P305" s="149">
        <v>682</v>
      </c>
      <c r="Q305" s="150" t="s">
        <v>1173</v>
      </c>
      <c r="R305" s="151">
        <v>7722.77</v>
      </c>
      <c r="S305" s="152">
        <v>7722.77</v>
      </c>
      <c r="T305" s="153">
        <v>7722.77</v>
      </c>
      <c r="U305" s="154">
        <v>0</v>
      </c>
      <c r="V305" s="153">
        <v>308180.27</v>
      </c>
      <c r="W305" s="153">
        <v>267520.76</v>
      </c>
      <c r="X305" s="153">
        <v>7722.77</v>
      </c>
      <c r="Z305" s="104">
        <f t="shared" si="13"/>
        <v>7722.77</v>
      </c>
    </row>
    <row r="306" spans="2:26" x14ac:dyDescent="0.25">
      <c r="B306" s="149">
        <v>669</v>
      </c>
      <c r="C306" s="150" t="s">
        <v>1169</v>
      </c>
      <c r="D306" s="151">
        <v>275665.46999999997</v>
      </c>
      <c r="E306" s="152">
        <v>134865.39000000001</v>
      </c>
      <c r="F306" s="153">
        <v>134865.39000000001</v>
      </c>
      <c r="G306" s="151">
        <v>140800.07999999999</v>
      </c>
      <c r="H306" s="153">
        <v>1383880</v>
      </c>
      <c r="I306" s="153">
        <v>1203975.6000000001</v>
      </c>
      <c r="J306" s="153">
        <v>275665.46999999997</v>
      </c>
      <c r="L306" s="104">
        <f t="shared" si="12"/>
        <v>134865.39000000001</v>
      </c>
      <c r="P306" s="149">
        <v>683</v>
      </c>
      <c r="Q306" s="150" t="s">
        <v>1174</v>
      </c>
      <c r="R306" s="155">
        <v>731.81</v>
      </c>
      <c r="S306" s="152">
        <v>731.81</v>
      </c>
      <c r="T306" s="153">
        <v>731.81</v>
      </c>
      <c r="U306" s="154">
        <v>0</v>
      </c>
      <c r="V306" s="153">
        <v>1113480</v>
      </c>
      <c r="W306" s="153">
        <v>946458</v>
      </c>
      <c r="X306" s="153">
        <v>731.81</v>
      </c>
      <c r="Z306" s="104">
        <f t="shared" si="13"/>
        <v>731.81</v>
      </c>
    </row>
    <row r="307" spans="2:26" x14ac:dyDescent="0.25">
      <c r="B307" s="149">
        <v>670</v>
      </c>
      <c r="C307" s="150" t="s">
        <v>1170</v>
      </c>
      <c r="D307" s="154">
        <v>1400</v>
      </c>
      <c r="E307" s="152">
        <v>1400</v>
      </c>
      <c r="F307" s="153">
        <v>1400</v>
      </c>
      <c r="G307" s="154">
        <v>0</v>
      </c>
      <c r="H307" s="153">
        <v>0</v>
      </c>
      <c r="I307" s="153">
        <v>0</v>
      </c>
      <c r="J307" s="153">
        <v>0</v>
      </c>
      <c r="L307" s="104">
        <f t="shared" si="12"/>
        <v>0</v>
      </c>
      <c r="P307" s="149">
        <v>685</v>
      </c>
      <c r="Q307" s="150" t="s">
        <v>1175</v>
      </c>
      <c r="R307" s="151">
        <v>3999.86</v>
      </c>
      <c r="S307" s="152">
        <v>-12181.43</v>
      </c>
      <c r="T307" s="153">
        <v>0</v>
      </c>
      <c r="U307" s="151">
        <v>3999.86</v>
      </c>
      <c r="V307" s="153">
        <v>27986.400000000001</v>
      </c>
      <c r="W307" s="153">
        <v>23653.63</v>
      </c>
      <c r="X307" s="153">
        <v>3999.86</v>
      </c>
      <c r="Z307" s="104">
        <f t="shared" si="13"/>
        <v>0</v>
      </c>
    </row>
    <row r="308" spans="2:26" x14ac:dyDescent="0.25">
      <c r="B308" s="149">
        <v>671</v>
      </c>
      <c r="C308" s="150" t="s">
        <v>1171</v>
      </c>
      <c r="D308" s="151">
        <v>9052.94</v>
      </c>
      <c r="E308" s="152">
        <v>219810.24</v>
      </c>
      <c r="F308" s="153">
        <v>9052.94</v>
      </c>
      <c r="G308" s="154">
        <v>0</v>
      </c>
      <c r="H308" s="153">
        <v>16052.78</v>
      </c>
      <c r="I308" s="153">
        <v>13243.54</v>
      </c>
      <c r="J308" s="153">
        <v>9052.94</v>
      </c>
      <c r="L308" s="104">
        <f t="shared" si="12"/>
        <v>9052.94</v>
      </c>
      <c r="P308" s="149">
        <v>686</v>
      </c>
      <c r="Q308" s="150" t="s">
        <v>1176</v>
      </c>
      <c r="R308" s="151">
        <v>12154.19</v>
      </c>
      <c r="S308" s="152">
        <v>1806.28</v>
      </c>
      <c r="T308" s="153">
        <v>0</v>
      </c>
      <c r="U308" s="151">
        <v>12154.19</v>
      </c>
      <c r="V308" s="153">
        <v>140340</v>
      </c>
      <c r="W308" s="153">
        <v>115078.8</v>
      </c>
      <c r="X308" s="153">
        <v>12154.19</v>
      </c>
      <c r="Z308" s="104">
        <f t="shared" si="13"/>
        <v>0</v>
      </c>
    </row>
    <row r="309" spans="2:26" x14ac:dyDescent="0.25">
      <c r="B309" s="149">
        <v>672</v>
      </c>
      <c r="C309" s="150" t="s">
        <v>1172</v>
      </c>
      <c r="D309" s="154">
        <v>400</v>
      </c>
      <c r="E309" s="152">
        <v>400</v>
      </c>
      <c r="F309" s="153">
        <v>400</v>
      </c>
      <c r="G309" s="154">
        <v>0</v>
      </c>
      <c r="H309" s="153">
        <v>0</v>
      </c>
      <c r="I309" s="153">
        <v>0</v>
      </c>
      <c r="J309" s="153">
        <v>0</v>
      </c>
      <c r="L309" s="104">
        <f t="shared" si="12"/>
        <v>0</v>
      </c>
      <c r="P309" s="149">
        <v>688</v>
      </c>
      <c r="Q309" s="150" t="s">
        <v>1177</v>
      </c>
      <c r="R309" s="155">
        <v>377.02</v>
      </c>
      <c r="S309" s="152">
        <v>-5431.59</v>
      </c>
      <c r="T309" s="153">
        <v>0</v>
      </c>
      <c r="U309" s="155">
        <v>377.02</v>
      </c>
      <c r="V309" s="153">
        <v>45443.199999999997</v>
      </c>
      <c r="W309" s="153">
        <v>38257.040000000001</v>
      </c>
      <c r="X309" s="153">
        <v>377.02</v>
      </c>
      <c r="Z309" s="104">
        <f t="shared" si="13"/>
        <v>0</v>
      </c>
    </row>
    <row r="310" spans="2:26" x14ac:dyDescent="0.25">
      <c r="B310" s="149">
        <v>682</v>
      </c>
      <c r="C310" s="150" t="s">
        <v>1173</v>
      </c>
      <c r="D310" s="151">
        <v>7722.77</v>
      </c>
      <c r="E310" s="152">
        <v>7722.77</v>
      </c>
      <c r="F310" s="153">
        <v>7722.77</v>
      </c>
      <c r="G310" s="154">
        <v>0</v>
      </c>
      <c r="H310" s="153">
        <v>308180.27</v>
      </c>
      <c r="I310" s="153">
        <v>267520.76</v>
      </c>
      <c r="J310" s="153">
        <v>7722.77</v>
      </c>
      <c r="L310" s="104">
        <f t="shared" si="12"/>
        <v>7722.77</v>
      </c>
      <c r="P310" s="149">
        <v>690</v>
      </c>
      <c r="Q310" s="150" t="s">
        <v>1178</v>
      </c>
      <c r="R310" s="155">
        <v>598.01</v>
      </c>
      <c r="S310" s="152">
        <v>168668.53</v>
      </c>
      <c r="T310" s="153">
        <v>0</v>
      </c>
      <c r="U310" s="155">
        <v>598.01</v>
      </c>
      <c r="V310" s="153">
        <v>199956.35</v>
      </c>
      <c r="W310" s="153">
        <v>161561.15</v>
      </c>
      <c r="X310" s="153">
        <v>598.01</v>
      </c>
      <c r="Z310" s="104">
        <f t="shared" si="13"/>
        <v>0</v>
      </c>
    </row>
    <row r="311" spans="2:26" x14ac:dyDescent="0.25">
      <c r="B311" s="149">
        <v>683</v>
      </c>
      <c r="C311" s="150" t="s">
        <v>1174</v>
      </c>
      <c r="D311" s="155">
        <v>731.81</v>
      </c>
      <c r="E311" s="152">
        <v>731.81</v>
      </c>
      <c r="F311" s="153">
        <v>731.81</v>
      </c>
      <c r="G311" s="154">
        <v>0</v>
      </c>
      <c r="H311" s="153">
        <v>1113480</v>
      </c>
      <c r="I311" s="153">
        <v>946458</v>
      </c>
      <c r="J311" s="153">
        <v>731.81</v>
      </c>
      <c r="L311" s="104">
        <f t="shared" si="12"/>
        <v>731.81</v>
      </c>
      <c r="P311" s="149">
        <v>697</v>
      </c>
      <c r="Q311" s="150" t="s">
        <v>1179</v>
      </c>
      <c r="R311" s="151">
        <v>988383.26</v>
      </c>
      <c r="S311" s="152">
        <v>988383.26</v>
      </c>
      <c r="T311" s="153">
        <v>988383.26</v>
      </c>
      <c r="U311" s="154">
        <v>0</v>
      </c>
      <c r="V311" s="153">
        <v>4285210</v>
      </c>
      <c r="W311" s="153">
        <v>3728132.7</v>
      </c>
      <c r="X311" s="153">
        <v>988383.26</v>
      </c>
      <c r="Z311" s="104">
        <f t="shared" si="13"/>
        <v>988383.26</v>
      </c>
    </row>
    <row r="312" spans="2:26" x14ac:dyDescent="0.25">
      <c r="B312" s="149">
        <v>685</v>
      </c>
      <c r="C312" s="150" t="s">
        <v>1175</v>
      </c>
      <c r="D312" s="151">
        <v>3999.86</v>
      </c>
      <c r="E312" s="152">
        <v>-12181.43</v>
      </c>
      <c r="F312" s="153">
        <v>0</v>
      </c>
      <c r="G312" s="151">
        <v>3999.86</v>
      </c>
      <c r="H312" s="153">
        <v>27986.400000000001</v>
      </c>
      <c r="I312" s="153">
        <v>23653.63</v>
      </c>
      <c r="J312" s="153">
        <v>3999.86</v>
      </c>
      <c r="L312" s="104">
        <f t="shared" si="12"/>
        <v>0</v>
      </c>
      <c r="P312" s="149">
        <v>703</v>
      </c>
      <c r="Q312" s="150" t="s">
        <v>1180</v>
      </c>
      <c r="R312" s="154">
        <v>500</v>
      </c>
      <c r="S312" s="152">
        <v>0</v>
      </c>
      <c r="T312" s="153">
        <v>0</v>
      </c>
      <c r="U312" s="154">
        <v>500</v>
      </c>
      <c r="V312" s="153">
        <v>0</v>
      </c>
      <c r="W312" s="153">
        <v>0</v>
      </c>
      <c r="X312" s="153">
        <v>0</v>
      </c>
      <c r="Z312" s="104">
        <f t="shared" si="13"/>
        <v>0</v>
      </c>
    </row>
    <row r="313" spans="2:26" x14ac:dyDescent="0.25">
      <c r="B313" s="149">
        <v>686</v>
      </c>
      <c r="C313" s="150" t="s">
        <v>1176</v>
      </c>
      <c r="D313" s="151">
        <v>12154.19</v>
      </c>
      <c r="E313" s="152">
        <v>1806.28</v>
      </c>
      <c r="F313" s="153">
        <v>0</v>
      </c>
      <c r="G313" s="151">
        <v>12154.19</v>
      </c>
      <c r="H313" s="153">
        <v>140340</v>
      </c>
      <c r="I313" s="153">
        <v>115078.8</v>
      </c>
      <c r="J313" s="153">
        <v>12154.19</v>
      </c>
      <c r="L313" s="104">
        <f t="shared" si="12"/>
        <v>0</v>
      </c>
      <c r="P313" s="149">
        <v>777</v>
      </c>
      <c r="Q313" s="150" t="s">
        <v>1181</v>
      </c>
      <c r="R313" s="151">
        <v>24684.17</v>
      </c>
      <c r="S313" s="152">
        <v>24684.17</v>
      </c>
      <c r="T313" s="153">
        <v>24684.17</v>
      </c>
      <c r="U313" s="154">
        <v>0</v>
      </c>
      <c r="V313" s="153">
        <v>2330538.7000000002</v>
      </c>
      <c r="W313" s="153">
        <v>1842243.31</v>
      </c>
      <c r="X313" s="153">
        <v>24684.17</v>
      </c>
      <c r="Z313" s="104">
        <f t="shared" si="13"/>
        <v>24684.17</v>
      </c>
    </row>
    <row r="314" spans="2:26" x14ac:dyDescent="0.25">
      <c r="B314" s="149">
        <v>688</v>
      </c>
      <c r="C314" s="150" t="s">
        <v>1177</v>
      </c>
      <c r="D314" s="155">
        <v>377.02</v>
      </c>
      <c r="E314" s="152">
        <v>-5431.59</v>
      </c>
      <c r="F314" s="153">
        <v>0</v>
      </c>
      <c r="G314" s="155">
        <v>377.02</v>
      </c>
      <c r="H314" s="153">
        <v>45443.199999999997</v>
      </c>
      <c r="I314" s="153">
        <v>38257.040000000001</v>
      </c>
      <c r="J314" s="153">
        <v>377.02</v>
      </c>
      <c r="L314" s="104">
        <f t="shared" si="12"/>
        <v>0</v>
      </c>
      <c r="P314" s="149"/>
      <c r="Q314" s="150"/>
      <c r="R314" s="165">
        <f t="shared" ref="R314:Y314" si="14">SUM(R15:R313)</f>
        <v>85251466.979999959</v>
      </c>
      <c r="S314" s="165">
        <f t="shared" si="14"/>
        <v>78897022.309999973</v>
      </c>
      <c r="T314" s="165">
        <f t="shared" si="14"/>
        <v>76964222.569999963</v>
      </c>
      <c r="U314" s="165">
        <f t="shared" si="14"/>
        <v>8287244.4100000001</v>
      </c>
      <c r="V314" s="165">
        <f t="shared" si="14"/>
        <v>178344355.91</v>
      </c>
      <c r="W314" s="165">
        <f t="shared" si="14"/>
        <v>132391084.76999998</v>
      </c>
      <c r="X314" s="165">
        <f t="shared" si="14"/>
        <v>38765902.519999996</v>
      </c>
      <c r="Y314" s="165">
        <f t="shared" si="14"/>
        <v>0</v>
      </c>
      <c r="Z314" s="165">
        <f>SUM(Z15:Z313)</f>
        <v>41541163.779999994</v>
      </c>
    </row>
    <row r="315" spans="2:26" x14ac:dyDescent="0.25">
      <c r="B315" s="149">
        <v>690</v>
      </c>
      <c r="C315" s="150" t="s">
        <v>1178</v>
      </c>
      <c r="D315" s="155">
        <v>598.01</v>
      </c>
      <c r="E315" s="152">
        <v>168668.53</v>
      </c>
      <c r="F315" s="153">
        <v>0</v>
      </c>
      <c r="G315" s="155">
        <v>598.01</v>
      </c>
      <c r="H315" s="153">
        <v>199956.35</v>
      </c>
      <c r="I315" s="153">
        <v>161561.15</v>
      </c>
      <c r="J315" s="153">
        <v>598.01</v>
      </c>
      <c r="L315" s="104">
        <f t="shared" si="12"/>
        <v>0</v>
      </c>
      <c r="P315" s="149"/>
      <c r="Q315" s="150"/>
      <c r="R315" s="151"/>
      <c r="S315" s="152"/>
      <c r="T315" s="153"/>
      <c r="U315" s="154"/>
      <c r="V315" s="153"/>
      <c r="W315" s="153"/>
      <c r="X315" s="153"/>
      <c r="Z315" s="104"/>
    </row>
    <row r="316" spans="2:26" x14ac:dyDescent="0.25">
      <c r="B316" s="149">
        <v>697</v>
      </c>
      <c r="C316" s="150" t="s">
        <v>1179</v>
      </c>
      <c r="D316" s="151">
        <v>988383.26</v>
      </c>
      <c r="E316" s="152">
        <v>988383.26</v>
      </c>
      <c r="F316" s="153">
        <v>988383.26</v>
      </c>
      <c r="G316" s="154">
        <v>0</v>
      </c>
      <c r="H316" s="153">
        <v>4285210</v>
      </c>
      <c r="I316" s="153">
        <v>3728132.7</v>
      </c>
      <c r="J316" s="153">
        <v>988383.26</v>
      </c>
      <c r="L316" s="104">
        <f t="shared" si="12"/>
        <v>988383.26</v>
      </c>
      <c r="P316" s="150" t="s">
        <v>1182</v>
      </c>
      <c r="Q316" s="150" t="s">
        <v>1183</v>
      </c>
      <c r="R316" s="154">
        <v>1000</v>
      </c>
      <c r="S316" s="152">
        <v>1000</v>
      </c>
      <c r="T316" s="153">
        <v>1000</v>
      </c>
      <c r="U316" s="154">
        <v>0</v>
      </c>
      <c r="V316" s="153">
        <v>0</v>
      </c>
      <c r="W316" s="153">
        <v>0</v>
      </c>
      <c r="X316" s="153">
        <v>0</v>
      </c>
      <c r="Z316" s="104">
        <f t="shared" si="13"/>
        <v>0</v>
      </c>
    </row>
    <row r="317" spans="2:26" x14ac:dyDescent="0.25">
      <c r="B317" s="149">
        <v>703</v>
      </c>
      <c r="C317" s="150" t="s">
        <v>1180</v>
      </c>
      <c r="D317" s="154">
        <v>500</v>
      </c>
      <c r="E317" s="152">
        <v>0</v>
      </c>
      <c r="F317" s="153">
        <v>0</v>
      </c>
      <c r="G317" s="154">
        <v>500</v>
      </c>
      <c r="H317" s="153">
        <v>0</v>
      </c>
      <c r="I317" s="153">
        <v>0</v>
      </c>
      <c r="J317" s="153">
        <v>0</v>
      </c>
      <c r="L317" s="104">
        <f t="shared" si="12"/>
        <v>0</v>
      </c>
      <c r="P317" s="150" t="s">
        <v>1184</v>
      </c>
      <c r="Q317" s="150" t="s">
        <v>1185</v>
      </c>
      <c r="R317" s="155">
        <v>35.520000000000003</v>
      </c>
      <c r="S317" s="152">
        <v>35.520000000000003</v>
      </c>
      <c r="T317" s="153">
        <v>35.520000000000003</v>
      </c>
      <c r="U317" s="154">
        <v>0</v>
      </c>
      <c r="V317" s="153">
        <v>3821518.8</v>
      </c>
      <c r="W317" s="153">
        <v>3821518.8</v>
      </c>
      <c r="X317" s="153">
        <v>35.520000000000003</v>
      </c>
      <c r="Z317" s="104">
        <f t="shared" si="13"/>
        <v>35.520000000000003</v>
      </c>
    </row>
    <row r="318" spans="2:26" x14ac:dyDescent="0.25">
      <c r="B318" s="149">
        <v>777</v>
      </c>
      <c r="C318" s="150" t="s">
        <v>1181</v>
      </c>
      <c r="D318" s="151">
        <v>24684.17</v>
      </c>
      <c r="E318" s="152">
        <v>24684.17</v>
      </c>
      <c r="F318" s="153">
        <v>24684.17</v>
      </c>
      <c r="G318" s="154">
        <v>0</v>
      </c>
      <c r="H318" s="153">
        <v>2330538.7000000002</v>
      </c>
      <c r="I318" s="153">
        <v>1842243.31</v>
      </c>
      <c r="J318" s="153">
        <v>24684.17</v>
      </c>
      <c r="L318" s="104">
        <f t="shared" si="12"/>
        <v>24684.17</v>
      </c>
      <c r="P318" s="150" t="s">
        <v>1186</v>
      </c>
      <c r="Q318" s="150" t="s">
        <v>1187</v>
      </c>
      <c r="R318" s="151">
        <v>23331.37</v>
      </c>
      <c r="S318" s="152">
        <v>23331.37</v>
      </c>
      <c r="T318" s="153">
        <v>23331.37</v>
      </c>
      <c r="U318" s="154">
        <v>0</v>
      </c>
      <c r="V318" s="153">
        <v>301155</v>
      </c>
      <c r="W318" s="153">
        <v>185916.3</v>
      </c>
      <c r="X318" s="153">
        <v>23331.37</v>
      </c>
      <c r="Z318" s="104">
        <f t="shared" si="13"/>
        <v>23331.37</v>
      </c>
    </row>
    <row r="319" spans="2:26" x14ac:dyDescent="0.25">
      <c r="B319" s="149"/>
      <c r="C319" s="150"/>
      <c r="D319" s="159">
        <f t="shared" ref="D319:L319" si="15">SUM(D12:D318)</f>
        <v>131661538.59000002</v>
      </c>
      <c r="E319" s="159">
        <f t="shared" si="15"/>
        <v>129025852.01000002</v>
      </c>
      <c r="F319" s="159">
        <f t="shared" si="15"/>
        <v>122783640.10000005</v>
      </c>
      <c r="G319" s="159">
        <f t="shared" si="15"/>
        <v>8877898.4899999984</v>
      </c>
      <c r="H319" s="159">
        <f t="shared" si="15"/>
        <v>201893660.91000003</v>
      </c>
      <c r="I319" s="159">
        <f t="shared" si="15"/>
        <v>149836414.29999989</v>
      </c>
      <c r="J319" s="159">
        <f t="shared" si="15"/>
        <v>56058747.54999996</v>
      </c>
      <c r="K319" s="159">
        <f t="shared" si="15"/>
        <v>0</v>
      </c>
      <c r="L319" s="159">
        <f t="shared" si="15"/>
        <v>64775355.179999985</v>
      </c>
      <c r="P319" s="150" t="s">
        <v>1188</v>
      </c>
      <c r="Q319" s="150" t="s">
        <v>1189</v>
      </c>
      <c r="R319" s="151">
        <v>45866996.329999998</v>
      </c>
      <c r="S319" s="152">
        <v>37465776.310000002</v>
      </c>
      <c r="T319" s="153">
        <v>37465776.310000002</v>
      </c>
      <c r="U319" s="151">
        <v>8401220.0199999996</v>
      </c>
      <c r="V319" s="153">
        <v>44443335.170000002</v>
      </c>
      <c r="W319" s="153">
        <v>37363541.240000002</v>
      </c>
      <c r="X319" s="153">
        <v>37363541.240000002</v>
      </c>
      <c r="Z319" s="104">
        <f t="shared" si="13"/>
        <v>37465776.310000002</v>
      </c>
    </row>
    <row r="320" spans="2:26" x14ac:dyDescent="0.25">
      <c r="B320" s="149"/>
      <c r="C320" s="150"/>
      <c r="D320" s="151">
        <v>85251466.979999959</v>
      </c>
      <c r="E320" s="152">
        <v>78897022.309999973</v>
      </c>
      <c r="F320" s="153">
        <v>76964222.569999963</v>
      </c>
      <c r="G320" s="154">
        <v>8287244.4100000001</v>
      </c>
      <c r="H320" s="153">
        <v>178344355.91</v>
      </c>
      <c r="I320" s="153">
        <v>132391084.76999998</v>
      </c>
      <c r="J320" s="153">
        <v>38765902.519999996</v>
      </c>
      <c r="K320">
        <v>0</v>
      </c>
      <c r="L320" s="104">
        <v>41541163.779999994</v>
      </c>
      <c r="P320" s="150" t="s">
        <v>1190</v>
      </c>
      <c r="Q320" s="150" t="s">
        <v>1191</v>
      </c>
      <c r="R320" s="154">
        <v>750</v>
      </c>
      <c r="S320" s="152">
        <v>750</v>
      </c>
      <c r="T320" s="153">
        <v>750</v>
      </c>
      <c r="U320" s="154">
        <v>0</v>
      </c>
      <c r="V320" s="153">
        <v>0</v>
      </c>
      <c r="W320" s="153">
        <v>0</v>
      </c>
      <c r="X320" s="153">
        <v>0</v>
      </c>
      <c r="Z320" s="104">
        <f t="shared" si="13"/>
        <v>0</v>
      </c>
    </row>
    <row r="321" spans="1:27" x14ac:dyDescent="0.25">
      <c r="A321">
        <v>10</v>
      </c>
      <c r="B321" s="160" t="s">
        <v>1182</v>
      </c>
      <c r="C321" s="160" t="s">
        <v>1183</v>
      </c>
      <c r="D321" s="161">
        <v>1000</v>
      </c>
      <c r="E321" s="162">
        <v>1000</v>
      </c>
      <c r="F321" s="163">
        <v>1000</v>
      </c>
      <c r="G321" s="161">
        <v>0</v>
      </c>
      <c r="H321" s="163">
        <v>0</v>
      </c>
      <c r="I321" s="163">
        <v>0</v>
      </c>
      <c r="J321" s="163">
        <v>0</v>
      </c>
      <c r="K321" s="164"/>
      <c r="L321" s="165">
        <f t="shared" ref="L321:L331" si="16">IF(H321&lt;F321,H321,F321)</f>
        <v>0</v>
      </c>
      <c r="P321" s="150" t="s">
        <v>873</v>
      </c>
      <c r="Q321" s="150" t="s">
        <v>944</v>
      </c>
      <c r="R321" s="154">
        <v>1700</v>
      </c>
      <c r="S321" s="152">
        <v>1700</v>
      </c>
      <c r="T321" s="153">
        <v>1700</v>
      </c>
      <c r="U321" s="154">
        <v>0</v>
      </c>
      <c r="V321" s="153">
        <v>0</v>
      </c>
      <c r="W321" s="153">
        <v>0</v>
      </c>
      <c r="X321" s="153">
        <v>0</v>
      </c>
      <c r="Z321" s="104">
        <f t="shared" si="13"/>
        <v>0</v>
      </c>
    </row>
    <row r="322" spans="1:27" x14ac:dyDescent="0.25">
      <c r="A322">
        <v>11</v>
      </c>
      <c r="B322" s="160" t="s">
        <v>1184</v>
      </c>
      <c r="C322" s="160" t="s">
        <v>1185</v>
      </c>
      <c r="D322" s="166">
        <v>35.520000000000003</v>
      </c>
      <c r="E322" s="162">
        <v>35.520000000000003</v>
      </c>
      <c r="F322" s="163">
        <v>35.520000000000003</v>
      </c>
      <c r="G322" s="161">
        <v>0</v>
      </c>
      <c r="H322" s="163">
        <v>3821518.8</v>
      </c>
      <c r="I322" s="163">
        <v>3821518.8</v>
      </c>
      <c r="J322" s="163">
        <v>35.520000000000003</v>
      </c>
      <c r="K322" s="164"/>
      <c r="L322" s="165">
        <f t="shared" si="16"/>
        <v>35.520000000000003</v>
      </c>
      <c r="P322" s="150" t="s">
        <v>1192</v>
      </c>
      <c r="Q322" s="150" t="s">
        <v>1193</v>
      </c>
      <c r="R322" s="154">
        <v>350</v>
      </c>
      <c r="S322" s="152">
        <v>350</v>
      </c>
      <c r="T322" s="153">
        <v>350</v>
      </c>
      <c r="U322" s="154">
        <v>0</v>
      </c>
      <c r="V322" s="153">
        <v>0</v>
      </c>
      <c r="W322" s="153">
        <v>0</v>
      </c>
      <c r="X322" s="153">
        <v>0</v>
      </c>
      <c r="Z322" s="104">
        <f t="shared" si="13"/>
        <v>0</v>
      </c>
    </row>
    <row r="323" spans="1:27" x14ac:dyDescent="0.25">
      <c r="A323">
        <v>12</v>
      </c>
      <c r="B323" s="160" t="s">
        <v>1186</v>
      </c>
      <c r="C323" s="160" t="s">
        <v>1187</v>
      </c>
      <c r="D323" s="167">
        <v>23331.37</v>
      </c>
      <c r="E323" s="162">
        <v>23331.37</v>
      </c>
      <c r="F323" s="163">
        <v>23331.37</v>
      </c>
      <c r="G323" s="161">
        <v>0</v>
      </c>
      <c r="H323" s="163">
        <v>301155</v>
      </c>
      <c r="I323" s="163">
        <v>185916.3</v>
      </c>
      <c r="J323" s="163">
        <v>23331.37</v>
      </c>
      <c r="K323" s="164"/>
      <c r="L323" s="165">
        <f t="shared" si="16"/>
        <v>23331.37</v>
      </c>
      <c r="P323" s="150" t="s">
        <v>1194</v>
      </c>
      <c r="Q323" s="150" t="s">
        <v>1195</v>
      </c>
      <c r="R323" s="155">
        <v>39.479999999999997</v>
      </c>
      <c r="S323" s="152">
        <v>39.479999999999997</v>
      </c>
      <c r="T323" s="153">
        <v>39.479999999999997</v>
      </c>
      <c r="U323" s="154">
        <v>0</v>
      </c>
      <c r="V323" s="153">
        <v>0</v>
      </c>
      <c r="W323" s="153">
        <v>0</v>
      </c>
      <c r="X323" s="153">
        <v>0</v>
      </c>
      <c r="Z323" s="104">
        <f t="shared" si="13"/>
        <v>0</v>
      </c>
    </row>
    <row r="324" spans="1:27" x14ac:dyDescent="0.25">
      <c r="B324" s="150" t="s">
        <v>1188</v>
      </c>
      <c r="C324" s="150" t="s">
        <v>1189</v>
      </c>
      <c r="D324" s="151">
        <v>45866996.329999998</v>
      </c>
      <c r="E324" s="152">
        <v>37465776.310000002</v>
      </c>
      <c r="F324" s="153">
        <v>37465776.310000002</v>
      </c>
      <c r="G324" s="151">
        <v>8401220.0199999996</v>
      </c>
      <c r="H324" s="153">
        <v>44443335.170000002</v>
      </c>
      <c r="I324" s="153">
        <v>37363541.240000002</v>
      </c>
      <c r="J324" s="153">
        <v>37363541.240000002</v>
      </c>
      <c r="L324" s="104">
        <f t="shared" si="16"/>
        <v>37465776.310000002</v>
      </c>
      <c r="P324" s="150" t="s">
        <v>1196</v>
      </c>
      <c r="Q324" s="150" t="s">
        <v>983</v>
      </c>
      <c r="R324" s="154">
        <v>200</v>
      </c>
      <c r="S324" s="152">
        <v>200</v>
      </c>
      <c r="T324" s="153">
        <v>200</v>
      </c>
      <c r="U324" s="154">
        <v>0</v>
      </c>
      <c r="V324" s="153">
        <v>0</v>
      </c>
      <c r="W324" s="153">
        <v>0</v>
      </c>
      <c r="X324" s="153">
        <v>0</v>
      </c>
      <c r="Z324" s="104">
        <f t="shared" si="13"/>
        <v>0</v>
      </c>
    </row>
    <row r="325" spans="1:27" x14ac:dyDescent="0.25">
      <c r="B325" s="150" t="s">
        <v>1190</v>
      </c>
      <c r="C325" s="150" t="s">
        <v>1191</v>
      </c>
      <c r="D325" s="154">
        <v>750</v>
      </c>
      <c r="E325" s="152">
        <v>750</v>
      </c>
      <c r="F325" s="153">
        <v>750</v>
      </c>
      <c r="G325" s="154">
        <v>0</v>
      </c>
      <c r="H325" s="153">
        <v>0</v>
      </c>
      <c r="I325" s="153">
        <v>0</v>
      </c>
      <c r="J325" s="153">
        <v>0</v>
      </c>
      <c r="L325" s="104">
        <f t="shared" si="16"/>
        <v>0</v>
      </c>
      <c r="P325" s="150" t="s">
        <v>1197</v>
      </c>
      <c r="Q325" s="150" t="s">
        <v>1198</v>
      </c>
      <c r="R325" s="153">
        <v>9270852</v>
      </c>
      <c r="S325" s="152">
        <v>7962661.3899999997</v>
      </c>
      <c r="T325" s="153">
        <v>7962661.3899999997</v>
      </c>
      <c r="U325" s="151">
        <v>1308190.6100000001</v>
      </c>
      <c r="V325" s="153">
        <v>0</v>
      </c>
      <c r="W325" s="153">
        <v>0</v>
      </c>
      <c r="X325" s="153">
        <v>0</v>
      </c>
      <c r="Z325" s="104">
        <f t="shared" si="13"/>
        <v>0</v>
      </c>
    </row>
    <row r="326" spans="1:27" x14ac:dyDescent="0.25">
      <c r="B326" s="150" t="s">
        <v>873</v>
      </c>
      <c r="C326" s="150" t="s">
        <v>944</v>
      </c>
      <c r="D326" s="154">
        <v>1700</v>
      </c>
      <c r="E326" s="152">
        <v>1700</v>
      </c>
      <c r="F326" s="153">
        <v>1700</v>
      </c>
      <c r="G326" s="154">
        <v>0</v>
      </c>
      <c r="H326" s="153">
        <v>0</v>
      </c>
      <c r="I326" s="153">
        <v>0</v>
      </c>
      <c r="J326" s="153">
        <v>0</v>
      </c>
      <c r="L326" s="104">
        <f t="shared" si="16"/>
        <v>0</v>
      </c>
      <c r="P326" s="150" t="s">
        <v>1199</v>
      </c>
      <c r="Q326" s="150" t="s">
        <v>1200</v>
      </c>
      <c r="R326" s="151">
        <v>28214866.390000001</v>
      </c>
      <c r="S326" s="152">
        <v>27640517.91</v>
      </c>
      <c r="T326" s="153">
        <v>25854640.190000001</v>
      </c>
      <c r="U326" s="154">
        <v>2360226.2000000002</v>
      </c>
      <c r="V326" s="153">
        <v>0</v>
      </c>
      <c r="W326" s="153">
        <v>0</v>
      </c>
      <c r="X326" s="153">
        <v>0</v>
      </c>
      <c r="Z326" s="104">
        <f t="shared" si="13"/>
        <v>0</v>
      </c>
    </row>
    <row r="327" spans="1:27" x14ac:dyDescent="0.25">
      <c r="B327" s="150" t="s">
        <v>1192</v>
      </c>
      <c r="C327" s="150" t="s">
        <v>1193</v>
      </c>
      <c r="D327" s="154">
        <v>350</v>
      </c>
      <c r="E327" s="152">
        <v>350</v>
      </c>
      <c r="F327" s="153">
        <v>350</v>
      </c>
      <c r="G327" s="154">
        <v>0</v>
      </c>
      <c r="H327" s="153">
        <v>0</v>
      </c>
      <c r="I327" s="153">
        <v>0</v>
      </c>
      <c r="J327" s="153">
        <v>0</v>
      </c>
      <c r="L327" s="104">
        <f t="shared" si="16"/>
        <v>0</v>
      </c>
      <c r="P327" s="146" t="s">
        <v>1201</v>
      </c>
      <c r="Q327" s="156">
        <v>310</v>
      </c>
      <c r="S327" s="147" t="s">
        <v>1202</v>
      </c>
      <c r="T327" s="104"/>
      <c r="U327" s="157">
        <v>20356881.239999998</v>
      </c>
      <c r="V327" s="148" t="s">
        <v>1203</v>
      </c>
      <c r="W327" s="104"/>
      <c r="X327" s="148">
        <v>76152810.640000001</v>
      </c>
      <c r="Z327" s="104"/>
      <c r="AA327" s="158"/>
    </row>
    <row r="328" spans="1:27" x14ac:dyDescent="0.25">
      <c r="B328" s="150" t="s">
        <v>1194</v>
      </c>
      <c r="C328" s="150" t="s">
        <v>1195</v>
      </c>
      <c r="D328" s="155">
        <v>39.479999999999997</v>
      </c>
      <c r="E328" s="152">
        <v>39.479999999999997</v>
      </c>
      <c r="F328" s="153">
        <v>39.479999999999997</v>
      </c>
      <c r="G328" s="154">
        <v>0</v>
      </c>
      <c r="H328" s="153">
        <v>0</v>
      </c>
      <c r="I328" s="153">
        <v>0</v>
      </c>
      <c r="J328" s="153">
        <v>0</v>
      </c>
      <c r="L328" s="104">
        <f t="shared" si="16"/>
        <v>0</v>
      </c>
      <c r="P328" s="150"/>
      <c r="Q328" s="150"/>
      <c r="R328" s="154"/>
      <c r="S328" s="152"/>
      <c r="T328" s="153"/>
      <c r="U328" s="154"/>
      <c r="V328" s="153"/>
      <c r="W328" s="153"/>
      <c r="X328" s="153"/>
      <c r="Z328" s="104"/>
    </row>
    <row r="329" spans="1:27" x14ac:dyDescent="0.25">
      <c r="B329" s="150" t="s">
        <v>1196</v>
      </c>
      <c r="C329" s="150" t="s">
        <v>983</v>
      </c>
      <c r="D329" s="154">
        <v>200</v>
      </c>
      <c r="E329" s="152">
        <v>200</v>
      </c>
      <c r="F329" s="153">
        <v>200</v>
      </c>
      <c r="G329" s="154">
        <v>0</v>
      </c>
      <c r="H329" s="153">
        <v>0</v>
      </c>
      <c r="I329" s="153">
        <v>0</v>
      </c>
      <c r="J329" s="153">
        <v>0</v>
      </c>
      <c r="L329" s="104">
        <f t="shared" si="16"/>
        <v>0</v>
      </c>
      <c r="P329" s="150"/>
      <c r="Q329" s="150"/>
      <c r="R329" s="154"/>
      <c r="S329" s="152"/>
      <c r="T329" s="153"/>
      <c r="U329" s="154"/>
      <c r="V329" s="153"/>
      <c r="W329" s="153"/>
      <c r="X329" s="153"/>
      <c r="Z329" s="104"/>
    </row>
    <row r="330" spans="1:27" x14ac:dyDescent="0.25">
      <c r="B330" s="150" t="s">
        <v>1197</v>
      </c>
      <c r="C330" s="150" t="s">
        <v>1198</v>
      </c>
      <c r="D330" s="154">
        <v>9270852</v>
      </c>
      <c r="E330" s="152">
        <v>7962661.3899999997</v>
      </c>
      <c r="F330" s="153">
        <v>7962661.3899999997</v>
      </c>
      <c r="G330" s="151">
        <v>1308190.6100000001</v>
      </c>
      <c r="H330" s="153">
        <v>0</v>
      </c>
      <c r="I330" s="153">
        <v>0</v>
      </c>
      <c r="J330" s="153">
        <v>0</v>
      </c>
      <c r="L330" s="104">
        <f t="shared" si="16"/>
        <v>0</v>
      </c>
      <c r="P330" s="150"/>
      <c r="Q330" s="150"/>
      <c r="R330" s="154"/>
      <c r="S330" s="152"/>
      <c r="T330" s="153"/>
      <c r="U330" s="154"/>
      <c r="V330" s="153"/>
      <c r="W330" s="153"/>
      <c r="X330" s="153"/>
      <c r="Z330" s="104"/>
    </row>
    <row r="331" spans="1:27" x14ac:dyDescent="0.25">
      <c r="B331" s="150" t="s">
        <v>1199</v>
      </c>
      <c r="C331" s="150" t="s">
        <v>1200</v>
      </c>
      <c r="D331" s="151">
        <v>28214866.390000001</v>
      </c>
      <c r="E331" s="152">
        <v>27640517.91</v>
      </c>
      <c r="F331" s="153">
        <v>25854640.190000001</v>
      </c>
      <c r="G331" s="154">
        <v>2360226.2000000002</v>
      </c>
      <c r="H331" s="153">
        <v>0</v>
      </c>
      <c r="I331" s="153">
        <v>0</v>
      </c>
      <c r="J331" s="153">
        <v>0</v>
      </c>
      <c r="L331" s="104">
        <f t="shared" si="16"/>
        <v>0</v>
      </c>
      <c r="P331" s="150"/>
      <c r="Q331" s="150"/>
      <c r="R331" s="154"/>
      <c r="S331" s="152"/>
      <c r="T331" s="153"/>
      <c r="U331" s="154"/>
      <c r="V331" s="153"/>
      <c r="W331" s="153"/>
      <c r="X331" s="153"/>
      <c r="Z331" s="104"/>
    </row>
    <row r="332" spans="1:27" x14ac:dyDescent="0.25">
      <c r="B332" s="146" t="s">
        <v>1201</v>
      </c>
      <c r="C332" s="156">
        <v>310</v>
      </c>
      <c r="D332" s="104">
        <f t="shared" ref="D332:J332" si="17">SUM(D12:D331)</f>
        <v>431954665.24999994</v>
      </c>
      <c r="E332" s="104">
        <f t="shared" si="17"/>
        <v>410045088.31000006</v>
      </c>
      <c r="F332" s="104">
        <f t="shared" si="17"/>
        <v>393841987.03000009</v>
      </c>
      <c r="G332" s="104">
        <f t="shared" si="17"/>
        <v>38112678.219999999</v>
      </c>
      <c r="H332" s="104">
        <f t="shared" si="17"/>
        <v>630697686.69999993</v>
      </c>
      <c r="I332" s="104">
        <f t="shared" si="17"/>
        <v>473434889.7099998</v>
      </c>
      <c r="J332" s="104">
        <f t="shared" si="17"/>
        <v>188270305.74999994</v>
      </c>
      <c r="L332" s="104"/>
      <c r="M332" s="158"/>
      <c r="P332" s="150"/>
      <c r="Q332" s="150"/>
      <c r="R332" s="154"/>
      <c r="S332" s="152"/>
      <c r="T332" s="153"/>
      <c r="U332" s="154"/>
      <c r="V332" s="153"/>
      <c r="W332" s="153"/>
      <c r="X332" s="153"/>
      <c r="Z332" s="104"/>
    </row>
    <row r="333" spans="1:27" x14ac:dyDescent="0.25">
      <c r="B333" s="150"/>
      <c r="C333" s="150"/>
      <c r="D333" s="154"/>
      <c r="E333" s="152"/>
      <c r="F333" s="153"/>
      <c r="G333" s="154"/>
      <c r="H333" s="153"/>
      <c r="I333" s="153"/>
      <c r="J333" s="153"/>
      <c r="L333" s="104"/>
      <c r="P333" s="150"/>
      <c r="Q333" s="150"/>
      <c r="R333" s="154"/>
      <c r="S333" s="152"/>
      <c r="T333" s="153"/>
      <c r="U333" s="154"/>
      <c r="V333" s="153"/>
      <c r="W333" s="153"/>
      <c r="X333" s="153"/>
      <c r="Z333" s="104"/>
    </row>
    <row r="334" spans="1:27" x14ac:dyDescent="0.25">
      <c r="B334" s="150"/>
      <c r="C334" s="150"/>
      <c r="D334" s="154"/>
      <c r="E334" s="152"/>
      <c r="F334" s="153"/>
      <c r="G334" s="154"/>
      <c r="H334" s="153"/>
      <c r="I334" s="153"/>
      <c r="J334" s="153"/>
      <c r="L334" s="104"/>
      <c r="P334" s="150"/>
      <c r="Q334" s="150"/>
      <c r="R334" s="154"/>
      <c r="S334" s="152"/>
      <c r="T334" s="153"/>
      <c r="U334" s="154"/>
      <c r="V334" s="153"/>
      <c r="W334" s="153"/>
      <c r="X334" s="153"/>
      <c r="Z334" s="104"/>
    </row>
    <row r="335" spans="1:27" x14ac:dyDescent="0.25">
      <c r="B335" s="150"/>
      <c r="C335" s="150"/>
      <c r="D335" s="154"/>
      <c r="E335" s="152"/>
      <c r="F335" s="153"/>
      <c r="G335" s="154"/>
      <c r="H335" s="153"/>
      <c r="I335" s="153"/>
      <c r="J335" s="153"/>
      <c r="L335" s="104"/>
      <c r="P335" s="150"/>
      <c r="Q335" s="150"/>
      <c r="R335" s="154"/>
      <c r="S335" s="152"/>
      <c r="T335" s="153"/>
      <c r="U335" s="154"/>
      <c r="V335" s="153"/>
      <c r="W335" s="153"/>
      <c r="X335" s="153"/>
      <c r="Z335" s="104"/>
    </row>
    <row r="336" spans="1:27" x14ac:dyDescent="0.25">
      <c r="B336" s="150"/>
      <c r="C336" s="150"/>
      <c r="D336" s="154"/>
      <c r="E336" s="152"/>
      <c r="F336" s="153"/>
      <c r="G336" s="154"/>
      <c r="H336" s="153"/>
      <c r="I336" s="153"/>
      <c r="J336" s="153"/>
      <c r="L336" s="104"/>
      <c r="P336" s="150"/>
      <c r="Q336" s="150"/>
      <c r="R336" s="154"/>
      <c r="S336" s="152"/>
      <c r="T336" s="153"/>
      <c r="U336" s="154"/>
      <c r="V336" s="153"/>
      <c r="W336" s="153"/>
      <c r="X336" s="153"/>
      <c r="Z336" s="104"/>
    </row>
    <row r="337" spans="2:26" x14ac:dyDescent="0.25">
      <c r="B337" s="150"/>
      <c r="C337" s="150"/>
      <c r="D337" s="154"/>
      <c r="E337" s="152"/>
      <c r="F337" s="153"/>
      <c r="G337" s="154"/>
      <c r="H337" s="153"/>
      <c r="I337" s="153"/>
      <c r="J337" s="153"/>
      <c r="L337" s="104"/>
      <c r="P337" s="150"/>
      <c r="Q337" s="150"/>
      <c r="R337" s="154"/>
      <c r="S337" s="152"/>
      <c r="T337" s="153"/>
      <c r="U337" s="154"/>
      <c r="V337" s="153"/>
      <c r="W337" s="153"/>
      <c r="X337" s="153"/>
      <c r="Z337" s="104"/>
    </row>
    <row r="338" spans="2:26" x14ac:dyDescent="0.25">
      <c r="B338" s="150"/>
      <c r="C338" s="150"/>
      <c r="D338" s="154"/>
      <c r="E338" s="152"/>
      <c r="F338" s="153"/>
      <c r="G338" s="154"/>
      <c r="H338" s="153"/>
      <c r="I338" s="153"/>
      <c r="J338" s="153"/>
      <c r="L338" s="104"/>
      <c r="P338" s="150"/>
      <c r="Q338" s="150"/>
      <c r="R338" s="154"/>
      <c r="S338" s="152"/>
      <c r="T338" s="153"/>
      <c r="U338" s="154"/>
      <c r="V338" s="153"/>
      <c r="W338" s="153"/>
      <c r="X338" s="153"/>
      <c r="Z338" s="104"/>
    </row>
    <row r="339" spans="2:26" x14ac:dyDescent="0.25">
      <c r="B339" s="150"/>
      <c r="C339" s="150"/>
      <c r="D339" s="154"/>
      <c r="E339" s="152"/>
      <c r="F339" s="153"/>
      <c r="G339" s="154"/>
      <c r="H339" s="153"/>
      <c r="I339" s="153"/>
      <c r="J339" s="153"/>
      <c r="L339" s="104"/>
      <c r="P339" s="150"/>
      <c r="Q339" s="150"/>
      <c r="R339" s="154"/>
      <c r="S339" s="152"/>
      <c r="T339" s="153"/>
      <c r="U339" s="154"/>
      <c r="V339" s="153"/>
      <c r="W339" s="153"/>
      <c r="X339" s="153"/>
      <c r="Z339" s="104"/>
    </row>
    <row r="340" spans="2:26" x14ac:dyDescent="0.25">
      <c r="B340" s="150"/>
      <c r="C340" s="150"/>
      <c r="D340" s="154"/>
      <c r="E340" s="152"/>
      <c r="F340" s="153"/>
      <c r="G340" s="154"/>
      <c r="H340" s="153"/>
      <c r="I340" s="153"/>
      <c r="J340" s="153"/>
      <c r="L340" s="104"/>
      <c r="P340" s="150"/>
      <c r="Q340" s="150"/>
      <c r="R340" s="154"/>
      <c r="S340" s="152"/>
      <c r="T340" s="153"/>
      <c r="U340" s="154"/>
      <c r="V340" s="153"/>
      <c r="W340" s="153"/>
      <c r="X340" s="153"/>
      <c r="Z340" s="104"/>
    </row>
    <row r="341" spans="2:26" x14ac:dyDescent="0.25">
      <c r="B341" s="150"/>
      <c r="C341" s="150"/>
      <c r="D341" s="154"/>
      <c r="E341" s="152"/>
      <c r="F341" s="153"/>
      <c r="G341" s="154"/>
      <c r="H341" s="153"/>
      <c r="I341" s="153"/>
      <c r="J341" s="153"/>
      <c r="L341" s="104"/>
      <c r="P341" s="150"/>
      <c r="Q341" s="150"/>
      <c r="R341" s="154"/>
      <c r="S341" s="152"/>
      <c r="T341" s="153"/>
      <c r="U341" s="154"/>
      <c r="V341" s="153"/>
      <c r="W341" s="153"/>
      <c r="X341" s="153"/>
      <c r="Z341" s="104"/>
    </row>
    <row r="342" spans="2:26" x14ac:dyDescent="0.25">
      <c r="B342" s="150"/>
      <c r="C342" s="150"/>
      <c r="D342" s="154"/>
      <c r="E342" s="152"/>
      <c r="F342" s="153"/>
      <c r="G342" s="154"/>
      <c r="H342" s="153"/>
      <c r="I342" s="153"/>
      <c r="J342" s="153"/>
      <c r="L342" s="104"/>
      <c r="P342" s="146" t="s">
        <v>881</v>
      </c>
      <c r="Q342" s="146" t="s">
        <v>882</v>
      </c>
      <c r="R342" s="146" t="s">
        <v>883</v>
      </c>
      <c r="S342" s="147" t="s">
        <v>884</v>
      </c>
      <c r="T342" s="148" t="s">
        <v>885</v>
      </c>
      <c r="U342" s="146" t="s">
        <v>886</v>
      </c>
      <c r="V342" s="148" t="s">
        <v>887</v>
      </c>
      <c r="W342" s="148" t="s">
        <v>888</v>
      </c>
      <c r="X342" s="148" t="s">
        <v>889</v>
      </c>
      <c r="Z342" s="104"/>
    </row>
    <row r="343" spans="2:26" x14ac:dyDescent="0.25">
      <c r="B343" s="150"/>
      <c r="C343" s="150"/>
      <c r="D343" s="154"/>
      <c r="E343" s="152"/>
      <c r="F343" s="153"/>
      <c r="G343" s="154"/>
      <c r="H343" s="153"/>
      <c r="I343" s="153"/>
      <c r="J343" s="153"/>
      <c r="L343" s="104"/>
      <c r="P343" s="146" t="s">
        <v>881</v>
      </c>
      <c r="Q343" s="146" t="s">
        <v>882</v>
      </c>
      <c r="R343" s="146" t="s">
        <v>883</v>
      </c>
      <c r="S343" s="147" t="s">
        <v>884</v>
      </c>
      <c r="T343" s="148" t="s">
        <v>885</v>
      </c>
      <c r="U343" s="146" t="s">
        <v>886</v>
      </c>
      <c r="V343" s="148" t="s">
        <v>887</v>
      </c>
      <c r="W343" s="148" t="s">
        <v>888</v>
      </c>
      <c r="X343" s="148" t="s">
        <v>889</v>
      </c>
      <c r="Z343" s="104"/>
    </row>
    <row r="344" spans="2:26" x14ac:dyDescent="0.25">
      <c r="B344" s="150"/>
      <c r="C344" s="150"/>
      <c r="D344" s="154"/>
      <c r="E344" s="152"/>
      <c r="F344" s="153"/>
      <c r="G344" s="154"/>
      <c r="H344" s="153"/>
      <c r="I344" s="153"/>
      <c r="J344" s="153"/>
      <c r="L344" s="104"/>
      <c r="P344" s="146" t="s">
        <v>881</v>
      </c>
      <c r="Q344" s="146" t="s">
        <v>882</v>
      </c>
      <c r="R344" s="146" t="s">
        <v>883</v>
      </c>
      <c r="S344" s="147" t="s">
        <v>884</v>
      </c>
      <c r="T344" s="148" t="s">
        <v>885</v>
      </c>
      <c r="U344" s="146" t="s">
        <v>886</v>
      </c>
      <c r="V344" s="148" t="s">
        <v>887</v>
      </c>
      <c r="W344" s="148" t="s">
        <v>888</v>
      </c>
      <c r="X344" s="148" t="s">
        <v>889</v>
      </c>
      <c r="Z344" s="104"/>
    </row>
    <row r="345" spans="2:26" x14ac:dyDescent="0.25">
      <c r="B345" s="150"/>
      <c r="C345" s="150"/>
      <c r="D345" s="154"/>
      <c r="E345" s="152"/>
      <c r="F345" s="153"/>
      <c r="G345" s="154"/>
      <c r="H345" s="153"/>
      <c r="I345" s="153"/>
      <c r="J345" s="153"/>
      <c r="L345" s="104"/>
      <c r="P345" s="146" t="s">
        <v>881</v>
      </c>
      <c r="Q345" s="146" t="s">
        <v>882</v>
      </c>
      <c r="R345" s="146" t="s">
        <v>883</v>
      </c>
      <c r="S345" s="147" t="s">
        <v>884</v>
      </c>
      <c r="T345" s="148" t="s">
        <v>885</v>
      </c>
      <c r="U345" s="146" t="s">
        <v>886</v>
      </c>
      <c r="V345" s="148" t="s">
        <v>887</v>
      </c>
      <c r="W345" s="148" t="s">
        <v>888</v>
      </c>
      <c r="X345" s="148" t="s">
        <v>889</v>
      </c>
      <c r="Z345" s="104"/>
    </row>
    <row r="346" spans="2:26" x14ac:dyDescent="0.25">
      <c r="B346" s="150"/>
      <c r="C346" s="150"/>
      <c r="D346" s="154"/>
      <c r="E346" s="152"/>
      <c r="F346" s="153"/>
      <c r="G346" s="154"/>
      <c r="H346" s="153"/>
      <c r="I346" s="153"/>
      <c r="J346" s="153"/>
      <c r="L346" s="104"/>
      <c r="P346" s="146" t="s">
        <v>881</v>
      </c>
      <c r="Q346" s="146" t="s">
        <v>882</v>
      </c>
      <c r="R346" s="146" t="s">
        <v>883</v>
      </c>
      <c r="S346" s="147" t="s">
        <v>884</v>
      </c>
      <c r="T346" s="148" t="s">
        <v>885</v>
      </c>
      <c r="U346" s="146" t="s">
        <v>886</v>
      </c>
      <c r="V346" s="148" t="s">
        <v>887</v>
      </c>
      <c r="W346" s="148" t="s">
        <v>888</v>
      </c>
      <c r="X346" s="148" t="s">
        <v>889</v>
      </c>
      <c r="Z346" s="104"/>
    </row>
    <row r="347" spans="2:26" x14ac:dyDescent="0.25">
      <c r="B347" s="146" t="s">
        <v>881</v>
      </c>
      <c r="C347" s="146" t="s">
        <v>882</v>
      </c>
      <c r="D347" s="146" t="s">
        <v>883</v>
      </c>
      <c r="E347" s="147" t="s">
        <v>884</v>
      </c>
      <c r="F347" s="148" t="s">
        <v>885</v>
      </c>
      <c r="G347" s="146" t="s">
        <v>886</v>
      </c>
      <c r="H347" s="148" t="s">
        <v>887</v>
      </c>
      <c r="I347" s="148" t="s">
        <v>888</v>
      </c>
      <c r="J347" s="148" t="s">
        <v>889</v>
      </c>
      <c r="L347" s="104"/>
      <c r="P347" s="146" t="s">
        <v>881</v>
      </c>
      <c r="Q347" s="146" t="s">
        <v>882</v>
      </c>
      <c r="R347" s="146" t="s">
        <v>883</v>
      </c>
      <c r="S347" s="147" t="s">
        <v>884</v>
      </c>
      <c r="T347" s="148" t="s">
        <v>885</v>
      </c>
      <c r="U347" s="146" t="s">
        <v>886</v>
      </c>
      <c r="V347" s="148" t="s">
        <v>887</v>
      </c>
      <c r="W347" s="148" t="s">
        <v>888</v>
      </c>
      <c r="X347" s="148" t="s">
        <v>889</v>
      </c>
      <c r="Z347" s="104"/>
    </row>
    <row r="348" spans="2:26" x14ac:dyDescent="0.25">
      <c r="B348" s="146" t="s">
        <v>881</v>
      </c>
      <c r="C348" s="146" t="s">
        <v>882</v>
      </c>
      <c r="D348" s="146" t="s">
        <v>883</v>
      </c>
      <c r="E348" s="147" t="s">
        <v>884</v>
      </c>
      <c r="F348" s="148" t="s">
        <v>885</v>
      </c>
      <c r="G348" s="146" t="s">
        <v>886</v>
      </c>
      <c r="H348" s="148" t="s">
        <v>887</v>
      </c>
      <c r="I348" s="148" t="s">
        <v>888</v>
      </c>
      <c r="J348" s="148" t="s">
        <v>889</v>
      </c>
      <c r="L348" s="104"/>
      <c r="S348" s="145"/>
      <c r="T348" s="104"/>
      <c r="V348" s="104"/>
      <c r="W348" s="104"/>
      <c r="X348" s="104"/>
      <c r="Z348" s="104"/>
    </row>
    <row r="349" spans="2:26" x14ac:dyDescent="0.25">
      <c r="B349" s="146" t="s">
        <v>881</v>
      </c>
      <c r="C349" s="146" t="s">
        <v>882</v>
      </c>
      <c r="D349" s="146" t="s">
        <v>883</v>
      </c>
      <c r="E349" s="147" t="s">
        <v>884</v>
      </c>
      <c r="F349" s="148" t="s">
        <v>885</v>
      </c>
      <c r="G349" s="146" t="s">
        <v>886</v>
      </c>
      <c r="H349" s="148" t="s">
        <v>887</v>
      </c>
      <c r="I349" s="148" t="s">
        <v>888</v>
      </c>
      <c r="J349" s="148" t="s">
        <v>889</v>
      </c>
      <c r="L349" s="104"/>
      <c r="S349" s="145"/>
      <c r="T349" s="104"/>
      <c r="V349" s="104"/>
      <c r="W349" s="104"/>
      <c r="X349" s="104"/>
      <c r="Z349" s="104"/>
    </row>
    <row r="350" spans="2:26" x14ac:dyDescent="0.25">
      <c r="B350" s="146" t="s">
        <v>881</v>
      </c>
      <c r="C350" s="146" t="s">
        <v>882</v>
      </c>
      <c r="D350" s="146" t="s">
        <v>883</v>
      </c>
      <c r="E350" s="147" t="s">
        <v>884</v>
      </c>
      <c r="F350" s="148" t="s">
        <v>885</v>
      </c>
      <c r="G350" s="146" t="s">
        <v>886</v>
      </c>
      <c r="H350" s="148" t="s">
        <v>887</v>
      </c>
      <c r="I350" s="148" t="s">
        <v>888</v>
      </c>
      <c r="J350" s="148" t="s">
        <v>889</v>
      </c>
      <c r="L350" s="104"/>
      <c r="P350" s="146" t="s">
        <v>890</v>
      </c>
      <c r="R350" s="146" t="s">
        <v>891</v>
      </c>
      <c r="S350" s="147" t="s">
        <v>892</v>
      </c>
      <c r="T350" s="148" t="s">
        <v>893</v>
      </c>
      <c r="U350" s="146" t="s">
        <v>894</v>
      </c>
      <c r="V350" s="104"/>
      <c r="W350" s="104"/>
      <c r="X350" s="148" t="s">
        <v>87</v>
      </c>
      <c r="Z350" s="104"/>
    </row>
    <row r="351" spans="2:26" x14ac:dyDescent="0.25">
      <c r="B351" s="146" t="s">
        <v>881</v>
      </c>
      <c r="C351" s="146" t="s">
        <v>882</v>
      </c>
      <c r="D351" s="146" t="s">
        <v>883</v>
      </c>
      <c r="E351" s="147" t="s">
        <v>884</v>
      </c>
      <c r="F351" s="148" t="s">
        <v>885</v>
      </c>
      <c r="G351" s="146" t="s">
        <v>886</v>
      </c>
      <c r="H351" s="148" t="s">
        <v>887</v>
      </c>
      <c r="I351" s="148" t="s">
        <v>888</v>
      </c>
      <c r="J351" s="148" t="s">
        <v>889</v>
      </c>
      <c r="L351" s="104"/>
      <c r="P351" s="146" t="s">
        <v>890</v>
      </c>
      <c r="R351" s="146" t="s">
        <v>891</v>
      </c>
      <c r="S351" s="147" t="s">
        <v>892</v>
      </c>
      <c r="T351" s="148" t="s">
        <v>893</v>
      </c>
      <c r="U351" s="146" t="s">
        <v>894</v>
      </c>
      <c r="V351" s="104"/>
      <c r="W351" s="104"/>
      <c r="X351" s="148" t="s">
        <v>87</v>
      </c>
      <c r="Z351" s="104"/>
    </row>
    <row r="352" spans="2:26" x14ac:dyDescent="0.25">
      <c r="B352" s="146" t="s">
        <v>881</v>
      </c>
      <c r="C352" s="146" t="s">
        <v>882</v>
      </c>
      <c r="D352" s="146" t="s">
        <v>883</v>
      </c>
      <c r="E352" s="147" t="s">
        <v>884</v>
      </c>
      <c r="F352" s="148" t="s">
        <v>885</v>
      </c>
      <c r="G352" s="146" t="s">
        <v>886</v>
      </c>
      <c r="H352" s="148" t="s">
        <v>887</v>
      </c>
      <c r="I352" s="148" t="s">
        <v>888</v>
      </c>
      <c r="J352" s="148" t="s">
        <v>889</v>
      </c>
      <c r="L352" s="104"/>
      <c r="P352" s="146" t="s">
        <v>890</v>
      </c>
      <c r="R352" s="146" t="s">
        <v>891</v>
      </c>
      <c r="S352" s="147" t="s">
        <v>892</v>
      </c>
      <c r="T352" s="148" t="s">
        <v>893</v>
      </c>
      <c r="U352" s="146" t="s">
        <v>894</v>
      </c>
      <c r="V352" s="104"/>
      <c r="W352" s="104"/>
      <c r="X352" s="148" t="s">
        <v>87</v>
      </c>
      <c r="Z352" s="104"/>
    </row>
    <row r="353" spans="2:26" x14ac:dyDescent="0.25">
      <c r="E353" s="145"/>
      <c r="F353" s="104"/>
      <c r="H353" s="104"/>
      <c r="I353" s="104"/>
      <c r="J353" s="104"/>
      <c r="L353" s="104"/>
      <c r="P353" s="146" t="s">
        <v>890</v>
      </c>
      <c r="R353" s="146" t="s">
        <v>891</v>
      </c>
      <c r="S353" s="147" t="s">
        <v>892</v>
      </c>
      <c r="T353" s="148" t="s">
        <v>893</v>
      </c>
      <c r="U353" s="146" t="s">
        <v>894</v>
      </c>
      <c r="V353" s="104"/>
      <c r="W353" s="104"/>
      <c r="X353" s="148" t="s">
        <v>87</v>
      </c>
      <c r="Z353" s="104"/>
    </row>
    <row r="354" spans="2:26" x14ac:dyDescent="0.25">
      <c r="E354" s="145"/>
      <c r="F354" s="104"/>
      <c r="H354" s="104"/>
      <c r="I354" s="104"/>
      <c r="J354" s="104"/>
      <c r="L354" s="104"/>
      <c r="P354" s="146" t="s">
        <v>890</v>
      </c>
      <c r="R354" s="146" t="s">
        <v>891</v>
      </c>
      <c r="S354" s="147" t="s">
        <v>892</v>
      </c>
      <c r="T354" s="148" t="s">
        <v>893</v>
      </c>
      <c r="U354" s="146" t="s">
        <v>894</v>
      </c>
      <c r="V354" s="104"/>
      <c r="W354" s="104"/>
      <c r="X354" s="148" t="s">
        <v>87</v>
      </c>
      <c r="Z354" s="104"/>
    </row>
    <row r="355" spans="2:26" x14ac:dyDescent="0.25">
      <c r="B355" s="146" t="s">
        <v>890</v>
      </c>
      <c r="D355" s="146" t="s">
        <v>891</v>
      </c>
      <c r="E355" s="147" t="s">
        <v>892</v>
      </c>
      <c r="F355" s="148" t="s">
        <v>893</v>
      </c>
      <c r="G355" s="146" t="s">
        <v>894</v>
      </c>
      <c r="H355" s="104"/>
      <c r="I355" s="104"/>
      <c r="J355" s="148" t="s">
        <v>87</v>
      </c>
      <c r="L355" s="104"/>
      <c r="P355" s="146" t="s">
        <v>890</v>
      </c>
      <c r="R355" s="146" t="s">
        <v>891</v>
      </c>
      <c r="S355" s="147" t="s">
        <v>892</v>
      </c>
      <c r="T355" s="148" t="s">
        <v>893</v>
      </c>
      <c r="U355" s="146" t="s">
        <v>894</v>
      </c>
      <c r="V355" s="104"/>
      <c r="W355" s="104"/>
      <c r="X355" s="148" t="s">
        <v>87</v>
      </c>
      <c r="Z355" s="104"/>
    </row>
    <row r="356" spans="2:26" x14ac:dyDescent="0.25">
      <c r="B356" s="146" t="s">
        <v>890</v>
      </c>
      <c r="D356" s="146" t="s">
        <v>891</v>
      </c>
      <c r="E356" s="147" t="s">
        <v>892</v>
      </c>
      <c r="F356" s="148" t="s">
        <v>893</v>
      </c>
      <c r="G356" s="146" t="s">
        <v>894</v>
      </c>
      <c r="H356" s="104"/>
      <c r="I356" s="104"/>
      <c r="J356" s="148" t="s">
        <v>87</v>
      </c>
      <c r="L356" s="104"/>
    </row>
    <row r="357" spans="2:26" x14ac:dyDescent="0.25">
      <c r="B357" s="146" t="s">
        <v>890</v>
      </c>
      <c r="D357" s="146" t="s">
        <v>891</v>
      </c>
      <c r="E357" s="147" t="s">
        <v>892</v>
      </c>
      <c r="F357" s="148" t="s">
        <v>893</v>
      </c>
      <c r="G357" s="146" t="s">
        <v>894</v>
      </c>
      <c r="H357" s="104"/>
      <c r="I357" s="104"/>
      <c r="J357" s="148" t="s">
        <v>87</v>
      </c>
      <c r="L357" s="104"/>
    </row>
    <row r="358" spans="2:26" x14ac:dyDescent="0.25">
      <c r="B358" s="146" t="s">
        <v>890</v>
      </c>
      <c r="D358" s="146" t="s">
        <v>891</v>
      </c>
      <c r="E358" s="147" t="s">
        <v>892</v>
      </c>
      <c r="F358" s="148" t="s">
        <v>893</v>
      </c>
      <c r="G358" s="146" t="s">
        <v>894</v>
      </c>
      <c r="H358" s="104"/>
      <c r="I358" s="104"/>
      <c r="J358" s="148" t="s">
        <v>87</v>
      </c>
      <c r="L358" s="104"/>
    </row>
    <row r="359" spans="2:26" x14ac:dyDescent="0.25">
      <c r="B359" s="146" t="s">
        <v>890</v>
      </c>
      <c r="D359" s="146" t="s">
        <v>891</v>
      </c>
      <c r="E359" s="147" t="s">
        <v>892</v>
      </c>
      <c r="F359" s="148" t="s">
        <v>893</v>
      </c>
      <c r="G359" s="146" t="s">
        <v>894</v>
      </c>
      <c r="H359" s="104"/>
      <c r="I359" s="104"/>
      <c r="J359" s="148" t="s">
        <v>87</v>
      </c>
      <c r="L359" s="104"/>
    </row>
    <row r="360" spans="2:26" x14ac:dyDescent="0.25">
      <c r="B360" s="146" t="s">
        <v>890</v>
      </c>
      <c r="D360" s="146" t="s">
        <v>891</v>
      </c>
      <c r="E360" s="147" t="s">
        <v>892</v>
      </c>
      <c r="F360" s="148" t="s">
        <v>893</v>
      </c>
      <c r="G360" s="146" t="s">
        <v>894</v>
      </c>
      <c r="H360" s="104"/>
      <c r="I360" s="104"/>
      <c r="J360" s="148" t="s">
        <v>87</v>
      </c>
      <c r="L360" s="104"/>
    </row>
  </sheetData>
  <sortState ref="A8:M306">
    <sortCondition ref="A8:A30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Liquid Capital</vt:lpstr>
      <vt:lpstr>1.5 &amp; 3.8</vt:lpstr>
      <vt:lpstr>var_margin</vt:lpstr>
      <vt:lpstr>Sheet1</vt:lpstr>
      <vt:lpstr>New 5 days</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2021-04-09T11:15:25Z</dcterms:modified>
</cp:coreProperties>
</file>