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600" windowWidth="15600" windowHeight="7155"/>
  </bookViews>
  <sheets>
    <sheet name="Liquid Capital" sheetId="2" r:id="rId1"/>
    <sheet name="1.5 &amp; 3.8" sheetId="3" r:id="rId2"/>
    <sheet name="var_margin" sheetId="5" r:id="rId3"/>
    <sheet name="Sheet1"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38" i="2" l="1"/>
  <c r="C28" i="2"/>
  <c r="C44" i="2"/>
  <c r="C59" i="2" l="1"/>
  <c r="C58" i="2"/>
  <c r="C56" i="2"/>
  <c r="C54" i="2"/>
  <c r="C49" i="2"/>
  <c r="C48" i="2"/>
  <c r="C35" i="2"/>
  <c r="C6" i="2"/>
  <c r="C80" i="2"/>
  <c r="H21" i="2" l="1"/>
  <c r="M475" i="5" l="1"/>
  <c r="G94" i="2" l="1"/>
  <c r="E59" i="2" l="1"/>
  <c r="E43" i="2" l="1"/>
  <c r="E42" i="2"/>
  <c r="C46" i="2"/>
  <c r="D45" i="2"/>
  <c r="C45" i="2"/>
  <c r="E75" i="2" l="1"/>
  <c r="E45" i="2" l="1"/>
  <c r="I80" i="2" l="1"/>
  <c r="H82" i="2" l="1"/>
  <c r="D94" i="2"/>
  <c r="H84" i="2" l="1"/>
  <c r="I82" i="2"/>
  <c r="H19" i="6" l="1"/>
  <c r="E41" i="2" l="1"/>
  <c r="E39" i="2" l="1"/>
  <c r="E48" i="2"/>
  <c r="E49" i="2"/>
  <c r="C77" i="2" l="1"/>
  <c r="D19" i="2" l="1"/>
  <c r="E54" i="2" l="1"/>
  <c r="E61" i="2" l="1"/>
  <c r="D69" i="2" l="1"/>
  <c r="D32" i="2" l="1"/>
  <c r="E19" i="2"/>
  <c r="E69" i="2"/>
  <c r="C27" i="2" l="1"/>
  <c r="C51" i="2" s="1"/>
  <c r="E66" i="2" l="1"/>
  <c r="F4" i="3" l="1"/>
  <c r="G4" i="3" s="1"/>
  <c r="B6" i="3"/>
  <c r="E65" i="2" l="1"/>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50" i="2"/>
  <c r="E35" i="2"/>
  <c r="E34" i="2"/>
  <c r="E33" i="2"/>
  <c r="E31" i="2"/>
  <c r="E29" i="2"/>
  <c r="E77" i="2" l="1"/>
  <c r="E28" i="2"/>
  <c r="E25" i="2"/>
  <c r="H4" i="3"/>
  <c r="H6" i="3" s="1"/>
  <c r="D4" i="3"/>
  <c r="E8" i="2"/>
  <c r="E51" i="2" l="1"/>
  <c r="D6" i="3"/>
  <c r="I4" i="3" l="1"/>
  <c r="J4" i="3" s="1"/>
  <c r="J6" i="3" l="1"/>
  <c r="E94" i="2"/>
  <c r="I84" i="2" l="1"/>
  <c r="I93" i="2" s="1"/>
  <c r="D80" i="2" l="1"/>
  <c r="C101" i="2"/>
  <c r="C102" i="2" s="1"/>
  <c r="E80" i="2" l="1"/>
  <c r="E101" i="2" s="1"/>
  <c r="E102" i="2" s="1"/>
  <c r="D101" i="2"/>
</calcChain>
</file>

<file path=xl/sharedStrings.xml><?xml version="1.0" encoding="utf-8"?>
<sst xmlns="http://schemas.openxmlformats.org/spreadsheetml/2006/main" count="881" uniqueCount="876">
  <si>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</si>
  <si>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</si>
  <si>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</si>
  <si>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</si>
  <si>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</si>
  <si>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</si>
  <si>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</si>
  <si>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</si>
  <si>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</si>
  <si>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</si>
  <si>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</si>
  <si>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</si>
  <si>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</si>
  <si>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</si>
  <si>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</si>
  <si>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</si>
  <si>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</si>
  <si>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</si>
  <si>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</si>
  <si>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</si>
  <si>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</si>
  <si>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</si>
  <si>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</si>
  <si>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</si>
  <si>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</si>
  <si>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</si>
  <si>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</si>
  <si>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</si>
  <si>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</si>
  <si>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</si>
  <si>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</si>
  <si>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</si>
  <si>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</si>
  <si>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</si>
  <si>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</si>
  <si>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</si>
  <si>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</si>
  <si>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</si>
  <si>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</si>
  <si>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</si>
  <si>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</si>
  <si>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</si>
  <si>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</si>
  <si>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</si>
  <si>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</si>
  <si>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</si>
  <si>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</si>
  <si>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</si>
  <si>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</si>
  <si>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</si>
  <si>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</si>
  <si>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</si>
  <si>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</si>
  <si>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</si>
  <si>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</si>
  <si>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</si>
  <si>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</si>
  <si>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</si>
  <si>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</si>
  <si>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</si>
  <si>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</si>
  <si>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</si>
  <si>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</si>
  <si>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</si>
  <si>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</si>
  <si>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</si>
  <si>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</si>
  <si>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</si>
  <si>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</si>
  <si>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</si>
  <si>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</si>
  <si>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</si>
  <si>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</si>
  <si>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</si>
  <si>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</si>
  <si>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</si>
  <si>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</si>
  <si>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</si>
  <si>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</si>
  <si>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</si>
  <si>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</si>
  <si>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</si>
  <si>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</si>
  <si>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</si>
  <si>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</si>
  <si>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</si>
  <si>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</si>
  <si>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</si>
  <si>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</si>
  <si>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</si>
  <si>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</si>
  <si>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</si>
  <si>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</si>
  <si>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</si>
  <si>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</si>
  <si>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</si>
  <si>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</si>
  <si>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</si>
  <si>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</si>
  <si>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</si>
  <si>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</si>
  <si>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</si>
  <si>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</si>
  <si>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</si>
  <si>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</si>
  <si>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</si>
  <si>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</si>
  <si>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</si>
  <si>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</si>
  <si>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</si>
  <si>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</si>
  <si>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</si>
  <si>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</si>
  <si>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</si>
  <si>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</si>
  <si>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</si>
  <si>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</si>
  <si>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</si>
  <si>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</si>
  <si>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</si>
  <si>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</si>
  <si>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</si>
  <si>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</si>
  <si>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</si>
  <si>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</si>
  <si>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</si>
  <si>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</si>
  <si>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</si>
  <si>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</si>
  <si>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</si>
  <si>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</si>
  <si>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</si>
  <si>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</si>
  <si>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</si>
  <si>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</si>
  <si>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</si>
  <si>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</si>
  <si>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</si>
  <si>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</si>
  <si>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</si>
  <si>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</si>
  <si>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</si>
  <si>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</si>
  <si>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</si>
  <si>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</si>
  <si>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</si>
  <si>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</si>
  <si>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</si>
  <si>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</si>
  <si>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</si>
  <si>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</si>
  <si>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</si>
  <si>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</si>
  <si>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</si>
  <si>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</si>
  <si>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</si>
  <si>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</si>
  <si>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</si>
  <si>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</si>
  <si>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</si>
  <si>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</si>
  <si>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</si>
  <si>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</si>
  <si>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</si>
  <si>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</si>
  <si>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</si>
  <si>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</si>
  <si>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</si>
  <si>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</si>
  <si>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</si>
  <si>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</si>
  <si>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</si>
  <si>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</si>
  <si>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</si>
  <si>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</si>
  <si>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</si>
  <si>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</si>
  <si>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</si>
  <si>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</si>
  <si>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</si>
  <si>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</si>
  <si>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</si>
  <si>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</si>
  <si>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</si>
  <si>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</si>
  <si>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</si>
  <si>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</si>
  <si>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</si>
  <si>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</si>
  <si>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</si>
  <si>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</si>
  <si>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</si>
  <si>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</si>
  <si>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</si>
  <si>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</si>
  <si>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</si>
  <si>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</si>
  <si>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</si>
  <si>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</si>
  <si>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</si>
  <si>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</si>
  <si>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</si>
  <si>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</si>
  <si>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</si>
  <si>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</si>
  <si>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</si>
  <si>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</si>
  <si>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</si>
  <si>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</si>
  <si>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</si>
  <si>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</si>
  <si>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</si>
  <si>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</si>
  <si>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</si>
  <si>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</si>
  <si>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</si>
  <si>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</si>
  <si>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</si>
  <si>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</si>
  <si>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</si>
  <si>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</si>
  <si>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</si>
  <si>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</si>
  <si>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</si>
  <si>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</si>
  <si>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</si>
  <si>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</si>
  <si>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</si>
  <si>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</si>
  <si>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</si>
  <si>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</si>
  <si>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</si>
  <si>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</si>
  <si>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</si>
  <si>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</si>
  <si>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</si>
  <si>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</si>
  <si>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</si>
  <si>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</si>
  <si>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</si>
  <si>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</si>
  <si>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</si>
  <si>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</si>
  <si>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</si>
  <si>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</si>
  <si>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</si>
  <si>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</si>
  <si>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</si>
  <si>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</si>
  <si>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</si>
  <si>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</si>
  <si>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</si>
  <si>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</si>
  <si>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</si>
  <si>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</si>
  <si>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</si>
  <si>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</si>
  <si>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</si>
  <si>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</si>
  <si>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</si>
  <si>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</si>
  <si>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</si>
  <si>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</si>
  <si>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</si>
  <si>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</si>
  <si>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</si>
  <si>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</si>
  <si>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</si>
  <si>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</si>
  <si>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</si>
  <si>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</si>
  <si>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</si>
  <si>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</si>
  <si>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</si>
  <si>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</si>
  <si>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</si>
  <si>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</si>
  <si>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</si>
  <si>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</si>
  <si>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</si>
  <si>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</si>
  <si>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</si>
  <si>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</si>
  <si>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</si>
  <si>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</si>
  <si>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</si>
  <si>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</si>
  <si>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</si>
  <si>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</si>
  <si>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</si>
  <si>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</si>
  <si>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</si>
  <si>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</si>
  <si>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</si>
  <si>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</si>
  <si>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</si>
  <si>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</si>
  <si>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</si>
  <si>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</si>
  <si>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</si>
  <si>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</si>
  <si>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</si>
  <si>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</si>
  <si>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</si>
  <si>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</si>
  <si>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</si>
  <si>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</si>
  <si>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</si>
  <si>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</si>
  <si>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</si>
  <si>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</si>
  <si>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</si>
  <si>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</si>
  <si>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</si>
  <si>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</si>
  <si>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</si>
  <si>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</si>
  <si>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</si>
  <si>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</si>
  <si>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</si>
  <si>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</si>
  <si>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</si>
  <si>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</si>
  <si>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</si>
  <si>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</si>
  <si>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</si>
  <si>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</si>
  <si>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</si>
  <si>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</si>
  <si>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</si>
  <si>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</si>
  <si>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</si>
  <si>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</si>
  <si>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</si>
  <si>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</si>
  <si>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</si>
  <si>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</si>
  <si>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</si>
  <si>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</si>
  <si>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</si>
  <si>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</si>
  <si>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</si>
  <si>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</si>
  <si>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</si>
  <si>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</si>
  <si>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</si>
  <si>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</si>
  <si>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</si>
  <si>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</si>
  <si>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</si>
  <si>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</si>
  <si>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</si>
  <si>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</si>
  <si>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</si>
  <si>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</si>
  <si>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</si>
  <si>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</si>
  <si>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</si>
  <si>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</si>
  <si>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</si>
  <si>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</si>
  <si>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</si>
  <si>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</si>
  <si>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</si>
  <si>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</si>
  <si>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</si>
  <si>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</si>
  <si>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</si>
  <si>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</si>
  <si>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</si>
  <si>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</si>
  <si>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</si>
  <si>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</si>
  <si>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</si>
  <si>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</si>
  <si>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</si>
  <si>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</si>
  <si>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</si>
  <si>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</si>
  <si>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</si>
  <si>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</si>
  <si>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</si>
  <si>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</si>
  <si>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</si>
  <si>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</si>
  <si>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</si>
  <si>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</si>
  <si>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</si>
  <si>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</si>
  <si>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</si>
  <si>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</si>
  <si>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</si>
  <si>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</si>
  <si>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</si>
  <si>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</si>
  <si>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</si>
  <si>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</si>
  <si>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</si>
  <si>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</si>
  <si>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</si>
  <si>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</si>
  <si>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</si>
  <si>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</si>
  <si>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</si>
  <si>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</si>
  <si>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</si>
  <si>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</si>
  <si>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</si>
  <si>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</si>
  <si>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</si>
  <si>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</si>
  <si>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</si>
  <si>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</si>
  <si>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</si>
  <si>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</si>
  <si>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</si>
  <si>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</si>
  <si>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</si>
  <si>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</si>
  <si>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</si>
  <si>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</si>
  <si>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</si>
  <si>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</si>
  <si>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</si>
  <si>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</si>
  <si>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</si>
  <si>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</si>
  <si>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</si>
  <si>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</si>
  <si>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</si>
  <si>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</si>
  <si>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</si>
  <si>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</si>
  <si>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</si>
  <si>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</si>
  <si>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</si>
  <si>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</si>
  <si>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</si>
  <si>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</si>
  <si>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</si>
  <si>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</si>
  <si>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</si>
  <si>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</si>
  <si>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</si>
  <si>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</si>
  <si>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</si>
  <si>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</si>
  <si>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</si>
  <si>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</si>
  <si>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</si>
  <si>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</si>
  <si>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</si>
  <si>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</si>
  <si>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</si>
  <si>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</si>
  <si>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</si>
  <si>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</si>
  <si>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</si>
  <si>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</si>
  <si>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</si>
  <si>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</si>
  <si>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</si>
  <si>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</si>
  <si>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</si>
  <si>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</si>
  <si>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</si>
  <si>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</si>
  <si>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</si>
  <si>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</si>
  <si>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</si>
  <si>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</si>
  <si>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</si>
  <si>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</si>
  <si>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</si>
  <si>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</si>
  <si>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</si>
  <si>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</si>
  <si>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</si>
  <si>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</si>
  <si>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</si>
  <si>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</si>
  <si>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</si>
  <si>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</si>
  <si>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</si>
  <si>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</si>
  <si>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</si>
  <si>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</si>
  <si>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</si>
  <si>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</si>
  <si>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</si>
  <si>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</si>
  <si>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</si>
  <si>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</si>
  <si>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</si>
  <si>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</si>
  <si>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</si>
  <si>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</si>
  <si>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</si>
  <si>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</si>
  <si>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</si>
  <si>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</si>
  <si>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</si>
  <si>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</si>
  <si>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</si>
  <si>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</si>
  <si>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</si>
  <si>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</si>
  <si>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</si>
  <si>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</si>
  <si>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</si>
  <si>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</si>
  <si>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</si>
  <si>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</si>
  <si>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</si>
  <si>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</si>
  <si>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</si>
  <si>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</si>
  <si>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</si>
  <si>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</si>
  <si>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</si>
  <si>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</si>
  <si>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</si>
  <si>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</si>
  <si>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</si>
  <si>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</si>
  <si>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</si>
  <si>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</si>
  <si>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</si>
  <si>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</si>
  <si>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</si>
  <si>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</si>
  <si>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</si>
  <si>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</si>
  <si>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</si>
  <si>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</si>
  <si>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</si>
  <si>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</si>
  <si>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</si>
  <si>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</si>
  <si>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</si>
  <si>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</si>
  <si>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</si>
  <si>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</si>
  <si>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</si>
  <si>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</si>
  <si>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</si>
  <si>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</si>
  <si>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</si>
  <si>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</si>
  <si>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</si>
  <si>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</si>
  <si>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</si>
  <si>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</si>
  <si>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</si>
  <si>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</si>
  <si>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</si>
  <si>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</si>
  <si>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</si>
  <si>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</si>
  <si>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</si>
  <si>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</si>
  <si>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</si>
  <si>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</si>
  <si>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</si>
  <si>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</si>
  <si>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</si>
  <si>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</si>
  <si>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</si>
  <si>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</si>
  <si>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</si>
  <si>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</si>
  <si>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</si>
  <si>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</si>
  <si>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</si>
  <si>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</si>
  <si>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</si>
  <si>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</si>
  <si>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</si>
  <si>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</si>
  <si>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</si>
  <si>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</si>
  <si>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</si>
  <si>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</si>
  <si>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</si>
  <si>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</si>
  <si>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</si>
  <si>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</si>
  <si>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</si>
  <si>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</si>
  <si>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</si>
  <si>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</si>
  <si>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</si>
  <si>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</si>
  <si>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</si>
  <si>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</si>
  <si>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</si>
  <si>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</si>
  <si>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</si>
  <si>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</si>
  <si>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</si>
  <si>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</si>
  <si>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</si>
  <si>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</si>
  <si>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</si>
  <si>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</si>
  <si>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</si>
  <si>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</si>
  <si>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</si>
  <si>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</si>
  <si>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</si>
  <si>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</si>
  <si>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</si>
  <si>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</si>
  <si>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</si>
  <si>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</si>
  <si>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</si>
  <si>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</si>
  <si>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</si>
  <si>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</si>
  <si>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</si>
  <si>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</si>
  <si>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</si>
  <si>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</si>
  <si>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</si>
  <si>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</si>
  <si>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</si>
  <si>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</si>
  <si>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</si>
  <si>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</si>
  <si>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</si>
  <si>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</si>
  <si>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</si>
  <si>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</si>
  <si>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</si>
  <si>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</si>
  <si>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</si>
  <si>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</si>
  <si>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</si>
  <si>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</si>
  <si>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</si>
  <si>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</si>
  <si>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</si>
  <si>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</si>
  <si>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</si>
  <si>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</si>
  <si>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</si>
  <si>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</si>
  <si>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</si>
  <si>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</si>
  <si>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</si>
  <si>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</si>
  <si>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</si>
  <si>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</si>
  <si>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</si>
  <si>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</si>
  <si>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</si>
  <si>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</si>
  <si>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</si>
  <si>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</si>
  <si>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</si>
  <si>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</si>
  <si>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</si>
  <si>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</si>
  <si>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</si>
  <si>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</si>
  <si>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</si>
  <si>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</si>
  <si>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</si>
  <si>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</si>
  <si>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</si>
  <si>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</si>
  <si>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</si>
  <si>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</si>
  <si>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</si>
  <si>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</si>
  <si>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</si>
  <si>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</si>
  <si>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</si>
  <si>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</si>
  <si>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</si>
  <si>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</si>
  <si>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</si>
  <si>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</si>
  <si>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</si>
  <si>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</si>
  <si>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</si>
  <si>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</si>
  <si>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</si>
  <si>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</si>
  <si>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</si>
  <si>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</si>
  <si>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</si>
  <si>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</si>
  <si>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</si>
  <si>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</si>
  <si>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</si>
  <si>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</si>
  <si>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</si>
  <si>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</si>
  <si>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</si>
  <si>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</si>
  <si>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</si>
  <si>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</si>
  <si>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</si>
  <si>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</si>
  <si>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</si>
  <si>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</si>
  <si>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</si>
  <si>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</si>
  <si>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</si>
  <si>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</si>
  <si>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</si>
  <si>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</si>
  <si>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</si>
  <si>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</si>
  <si>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</si>
  <si>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</si>
  <si>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</si>
  <si>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</si>
  <si>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</si>
  <si>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</si>
  <si>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</si>
  <si>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</si>
  <si>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</si>
  <si>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</si>
  <si>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</si>
  <si>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</si>
  <si>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</si>
  <si>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</si>
  <si>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</si>
  <si>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</si>
  <si>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</si>
  <si>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</si>
  <si>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</si>
  <si>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</si>
  <si>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</si>
  <si>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</si>
  <si>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</si>
  <si>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</si>
  <si>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</si>
  <si>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</si>
  <si>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</si>
  <si>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</si>
  <si>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</si>
  <si>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</si>
  <si>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</si>
  <si>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</si>
  <si>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</si>
  <si>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</si>
  <si>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</si>
  <si>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</si>
  <si>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</si>
  <si>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</si>
  <si>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</si>
  <si>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</si>
  <si>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</si>
  <si>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</si>
  <si>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</si>
  <si>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</si>
  <si>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</si>
  <si>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</si>
  <si>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</si>
  <si>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</si>
  <si>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</si>
  <si>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</si>
  <si>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</si>
  <si>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</si>
  <si>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</si>
  <si>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</si>
  <si>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</si>
  <si>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</si>
  <si>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</si>
  <si>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</si>
  <si>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</si>
  <si>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</si>
  <si>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</si>
  <si>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</si>
  <si>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</si>
  <si>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</si>
  <si>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</si>
  <si>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</si>
  <si>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</si>
  <si>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</si>
  <si>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</si>
  <si>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</si>
  <si>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</si>
  <si>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</si>
  <si>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</si>
  <si>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</si>
  <si>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</si>
  <si>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</si>
  <si>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</si>
  <si>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</si>
  <si>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</si>
  <si>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</si>
  <si>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</si>
  <si>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</si>
  <si>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</si>
  <si>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</si>
  <si>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</si>
  <si>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</si>
  <si>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</si>
  <si>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</si>
  <si>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</si>
  <si>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</si>
  <si>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</si>
  <si>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</si>
  <si>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</si>
  <si>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</si>
  <si>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</si>
  <si>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</si>
  <si>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</si>
  <si>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</si>
  <si>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</si>
  <si>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</si>
  <si>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</si>
  <si>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</si>
  <si>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</si>
  <si>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</si>
  <si>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</si>
  <si>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</si>
  <si>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</si>
  <si>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</si>
  <si>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</si>
  <si>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</si>
  <si>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</si>
  <si>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</si>
  <si>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</si>
  <si>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</si>
  <si>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</si>
  <si>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</si>
  <si>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</si>
  <si>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</si>
  <si>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</si>
  <si>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</si>
  <si>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</si>
  <si>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</si>
  <si>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</si>
  <si>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</si>
  <si>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</si>
  <si>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</si>
  <si>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</si>
  <si>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</si>
  <si>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</si>
  <si>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</si>
  <si>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</si>
  <si>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</si>
  <si>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</si>
  <si>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</si>
  <si>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</si>
  <si>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</si>
  <si>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</si>
  <si>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</si>
  <si>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</si>
  <si>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</si>
  <si>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</si>
  <si>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</si>
  <si>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</si>
  <si>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</si>
  <si>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</si>
  <si>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</si>
  <si>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</si>
  <si>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</si>
  <si>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</si>
  <si>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</si>
  <si>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</si>
  <si>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</si>
  <si>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</si>
  <si>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</si>
  <si>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</si>
  <si>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</si>
  <si>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</si>
  <si>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</si>
  <si>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</si>
  <si>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As on June 30, 2021</t>
  </si>
  <si>
    <t>As on 30.06.2021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</si>
</sst>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79">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0" fontId="11" fillId="0" borderId="1" xfId="0" applyNumberFormat="1" applyFont="1" applyFill="1" applyBorder="1" applyAlignment="1">
      <alignment vertical="center"/>
    </xf>
    <xf numFmtId="43" fontId="0" fillId="0" borderId="0" xfId="1" applyFont="1" applyFill="1" applyBorder="1"/>
    <xf numFmtId="0" fontId="11" fillId="0" borderId="0" xfId="0" applyFont="1" applyFill="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164" fontId="0" fillId="0" borderId="17" xfId="1" applyNumberFormat="1" applyFont="1" applyBorder="1"/>
    <xf numFmtId="43" fontId="0" fillId="0" borderId="18" xfId="1" applyFont="1" applyBorder="1"/>
    <xf numFmtId="0" fontId="19" fillId="4" borderId="0" xfId="0" applyFont="1" applyFill="1"/>
    <xf numFmtId="0" fontId="20" fillId="4" borderId="0" xfId="0" applyFont="1" applyFill="1"/>
    <xf numFmtId="0" fontId="6" fillId="4" borderId="0" xfId="0" applyFont="1" applyFill="1"/>
    <xf numFmtId="164" fontId="19" fillId="4" borderId="0" xfId="0" applyNumberFormat="1" applyFont="1" applyFill="1"/>
    <xf numFmtId="3" fontId="21" fillId="4" borderId="0" xfId="0" applyNumberFormat="1" applyFont="1" applyFill="1"/>
    <xf numFmtId="0" fontId="21" fillId="4" borderId="0" xfId="0" applyFont="1" applyFill="1"/>
    <xf numFmtId="3" fontId="19" fillId="4" borderId="0" xfId="0" applyNumberFormat="1" applyFont="1" applyFill="1"/>
    <xf numFmtId="43" fontId="21" fillId="4" borderId="0" xfId="1" applyFont="1" applyFill="1"/>
    <xf numFmtId="0" fontId="19" fillId="4" borderId="0" xfId="0" applyFont="1" applyFill="1" applyBorder="1"/>
    <xf numFmtId="164" fontId="19" fillId="4" borderId="0" xfId="1" applyNumberFormat="1" applyFont="1" applyFill="1" applyBorder="1" applyAlignment="1">
      <alignment vertical="center"/>
    </xf>
    <xf numFmtId="0" fontId="19" fillId="0" borderId="0" xfId="0" applyFont="1" applyFill="1"/>
    <xf numFmtId="43" fontId="19" fillId="4" borderId="0" xfId="1" applyFont="1" applyFill="1"/>
    <xf numFmtId="43" fontId="19" fillId="4" borderId="0" xfId="0" applyNumberFormat="1" applyFont="1" applyFill="1"/>
    <xf numFmtId="0" fontId="22" fillId="4" borderId="5" xfId="0" applyFont="1" applyFill="1" applyBorder="1" applyAlignment="1">
      <alignment horizontal="left" vertical="center"/>
    </xf>
    <xf numFmtId="4" fontId="19" fillId="4" borderId="0" xfId="0" applyNumberFormat="1" applyFont="1" applyFill="1"/>
    <xf numFmtId="167" fontId="19" fillId="4" borderId="0" xfId="0" applyNumberFormat="1" applyFont="1" applyFill="1"/>
    <xf numFmtId="4" fontId="21" fillId="4" borderId="0" xfId="0" applyNumberFormat="1" applyFont="1" applyFill="1"/>
    <xf numFmtId="43" fontId="21" fillId="4" borderId="0" xfId="0" applyNumberFormat="1" applyFont="1" applyFill="1"/>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3" borderId="5"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87" zoomScale="90" zoomScaleSheetLayoutView="90" workbookViewId="0">
      <selection activeCell="I103" sqref="I103"/>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5703125" style="127" bestFit="1" customWidth="1"/>
    <col min="7" max="9" width="13.5703125" style="127" bestFit="1" customWidth="1"/>
    <col min="10" max="10" width="14.140625" style="127" bestFit="1" customWidth="1"/>
    <col min="11" max="11" width="9.140625" style="127"/>
    <col min="12" max="14" width="9.140625" style="129"/>
    <col min="15" max="15" width="9.140625" style="127"/>
    <col min="16" max="16" width="9.140625" style="128"/>
    <col min="17" max="23" width="9.140625" style="100"/>
    <col min="24" max="16384" width="9.140625" style="6"/>
  </cols>
  <sheetData>
    <row r="1" spans="1:5" ht="15" x14ac:dyDescent="0.25">
      <c r="A1" s="34" t="s">
        <v>864</v>
      </c>
    </row>
    <row r="2" spans="1:5" ht="15" x14ac:dyDescent="0.25">
      <c r="A2" s="34" t="s">
        <v>83</v>
      </c>
    </row>
    <row r="3" spans="1:5" ht="15" x14ac:dyDescent="0.25">
      <c r="A3" s="34" t="s">
        <v>874</v>
      </c>
    </row>
    <row r="4" spans="1:5" ht="24" x14ac:dyDescent="0.2">
      <c r="A4" s="9" t="s">
        <v>62</v>
      </c>
      <c r="B4" s="9" t="s">
        <v>0</v>
      </c>
      <c r="C4" s="10" t="s">
        <v>63</v>
      </c>
      <c r="D4" s="11" t="s">
        <v>65</v>
      </c>
      <c r="E4" s="10" t="s">
        <v>64</v>
      </c>
    </row>
    <row r="5" spans="1:5" x14ac:dyDescent="0.2">
      <c r="A5" s="166" t="s">
        <v>1</v>
      </c>
      <c r="B5" s="166"/>
      <c r="C5" s="166"/>
      <c r="D5" s="166"/>
      <c r="E5" s="166"/>
    </row>
    <row r="6" spans="1:5" x14ac:dyDescent="0.2">
      <c r="A6" s="12">
        <v>1.1000000000000001</v>
      </c>
      <c r="B6" s="13" t="s">
        <v>2</v>
      </c>
      <c r="C6" s="98">
        <f>1060438-659236+2051631-999049+570222-435118+570222-435118+1517869-1119969+235125-83338</f>
        <v>2273679</v>
      </c>
      <c r="D6" s="1">
        <v>1</v>
      </c>
      <c r="E6" s="2">
        <f>C6-(C6*D6)</f>
        <v>0</v>
      </c>
    </row>
    <row r="7" spans="1:5" x14ac:dyDescent="0.2">
      <c r="A7" s="99" t="s">
        <v>872</v>
      </c>
      <c r="B7" s="15" t="s">
        <v>3</v>
      </c>
      <c r="C7" s="16">
        <v>4100000</v>
      </c>
      <c r="D7" s="1">
        <v>1</v>
      </c>
      <c r="E7" s="2">
        <f>C7-(C7*D7)</f>
        <v>0</v>
      </c>
    </row>
    <row r="8" spans="1:5" x14ac:dyDescent="0.2">
      <c r="A8" s="14">
        <v>1.3</v>
      </c>
      <c r="B8" s="15" t="s">
        <v>873</v>
      </c>
      <c r="C8" s="16">
        <v>0</v>
      </c>
      <c r="D8" s="17">
        <v>0</v>
      </c>
      <c r="E8" s="16">
        <f>C8-D8</f>
        <v>0</v>
      </c>
    </row>
    <row r="9" spans="1:5" x14ac:dyDescent="0.2">
      <c r="A9" s="147">
        <v>1.4</v>
      </c>
      <c r="B9" s="18" t="s">
        <v>60</v>
      </c>
      <c r="C9" s="16"/>
      <c r="D9" s="17"/>
      <c r="E9" s="4"/>
    </row>
    <row r="10" spans="1:5" x14ac:dyDescent="0.2">
      <c r="A10" s="147"/>
      <c r="B10" s="19" t="s">
        <v>4</v>
      </c>
      <c r="C10" s="16"/>
      <c r="D10" s="17"/>
      <c r="E10" s="4"/>
    </row>
    <row r="11" spans="1:5" x14ac:dyDescent="0.2">
      <c r="A11" s="147"/>
      <c r="B11" s="20" t="s">
        <v>5</v>
      </c>
      <c r="C11" s="16">
        <v>0</v>
      </c>
      <c r="D11" s="3">
        <v>0.05</v>
      </c>
      <c r="E11" s="4">
        <f>C11-(C11*D11)</f>
        <v>0</v>
      </c>
    </row>
    <row r="12" spans="1:5" x14ac:dyDescent="0.2">
      <c r="A12" s="147"/>
      <c r="B12" s="20" t="s">
        <v>6</v>
      </c>
      <c r="C12" s="16">
        <v>0</v>
      </c>
      <c r="D12" s="3">
        <v>7.4999999999999997E-2</v>
      </c>
      <c r="E12" s="4">
        <f>C12-(C12*D12)</f>
        <v>0</v>
      </c>
    </row>
    <row r="13" spans="1:5" x14ac:dyDescent="0.2">
      <c r="A13" s="147"/>
      <c r="B13" s="20" t="s">
        <v>7</v>
      </c>
      <c r="C13" s="16">
        <v>0</v>
      </c>
      <c r="D13" s="3">
        <v>0.1</v>
      </c>
      <c r="E13" s="4">
        <f>C13-(C13*D13)</f>
        <v>0</v>
      </c>
    </row>
    <row r="14" spans="1:5" x14ac:dyDescent="0.2">
      <c r="A14" s="147"/>
      <c r="B14" s="19" t="s">
        <v>8</v>
      </c>
      <c r="C14" s="16"/>
      <c r="D14" s="17"/>
      <c r="E14" s="4"/>
    </row>
    <row r="15" spans="1:5" x14ac:dyDescent="0.2">
      <c r="A15" s="147"/>
      <c r="B15" s="20" t="s">
        <v>9</v>
      </c>
      <c r="C15" s="16">
        <v>0</v>
      </c>
      <c r="D15" s="3">
        <v>0.1</v>
      </c>
      <c r="E15" s="4">
        <f>C15-(C15*D15)</f>
        <v>0</v>
      </c>
    </row>
    <row r="16" spans="1:5" x14ac:dyDescent="0.2">
      <c r="A16" s="147"/>
      <c r="B16" s="20" t="s">
        <v>10</v>
      </c>
      <c r="C16" s="16">
        <v>0</v>
      </c>
      <c r="D16" s="3">
        <v>0.125</v>
      </c>
      <c r="E16" s="4">
        <f>C16-(C16*D16)</f>
        <v>0</v>
      </c>
    </row>
    <row r="17" spans="1:23" x14ac:dyDescent="0.2">
      <c r="A17" s="147"/>
      <c r="B17" s="20" t="s">
        <v>11</v>
      </c>
      <c r="C17" s="21">
        <v>0</v>
      </c>
      <c r="D17" s="3">
        <v>0.15</v>
      </c>
      <c r="E17" s="4">
        <f>C17-(C17*D17)</f>
        <v>0</v>
      </c>
      <c r="G17" s="130"/>
    </row>
    <row r="18" spans="1:23" x14ac:dyDescent="0.2">
      <c r="A18" s="148">
        <v>1.5</v>
      </c>
      <c r="B18" s="18" t="s">
        <v>61</v>
      </c>
      <c r="C18" s="4"/>
      <c r="D18" s="22"/>
      <c r="E18" s="4"/>
    </row>
    <row r="19" spans="1:23" ht="24" x14ac:dyDescent="0.2">
      <c r="A19" s="149"/>
      <c r="B19" s="23" t="s">
        <v>12</v>
      </c>
      <c r="C19" s="96">
        <v>236305</v>
      </c>
      <c r="D19" s="17">
        <f>C19*0.15</f>
        <v>35445.75</v>
      </c>
      <c r="E19" s="17">
        <f>C19-D19</f>
        <v>200859.25</v>
      </c>
    </row>
    <row r="20" spans="1:23" x14ac:dyDescent="0.2">
      <c r="A20" s="149"/>
      <c r="B20" s="20" t="s">
        <v>13</v>
      </c>
      <c r="C20" s="68">
        <v>7842216</v>
      </c>
      <c r="D20" s="3">
        <v>1</v>
      </c>
      <c r="E20" s="4">
        <f>C20-(C20*D20)</f>
        <v>0</v>
      </c>
    </row>
    <row r="21" spans="1:23" ht="36" x14ac:dyDescent="0.2">
      <c r="A21" s="149"/>
      <c r="B21" s="24" t="s">
        <v>96</v>
      </c>
      <c r="C21" s="96">
        <v>0</v>
      </c>
      <c r="D21" s="4">
        <v>0</v>
      </c>
      <c r="E21" s="4">
        <f>C21-(C21*D21)</f>
        <v>0</v>
      </c>
      <c r="G21" s="130"/>
      <c r="H21" s="130">
        <f>C28+C48+C49+C50</f>
        <v>154103773</v>
      </c>
    </row>
    <row r="22" spans="1:23" s="26" customFormat="1" ht="96.75" customHeight="1" x14ac:dyDescent="0.2">
      <c r="A22" s="150"/>
      <c r="B22" s="25" t="s">
        <v>82</v>
      </c>
      <c r="C22" s="4">
        <v>0</v>
      </c>
      <c r="D22" s="3">
        <v>1</v>
      </c>
      <c r="E22" s="4">
        <f>C22-(C22*D22)</f>
        <v>0</v>
      </c>
      <c r="F22" s="127"/>
      <c r="G22" s="127"/>
      <c r="H22" s="127"/>
      <c r="I22" s="127"/>
      <c r="J22" s="127"/>
      <c r="K22" s="127"/>
      <c r="L22" s="129"/>
      <c r="M22" s="129"/>
      <c r="N22" s="129"/>
      <c r="O22" s="127"/>
      <c r="P22" s="128"/>
      <c r="Q22" s="101"/>
      <c r="R22" s="101"/>
      <c r="S22" s="101"/>
      <c r="T22" s="101"/>
      <c r="U22" s="101"/>
      <c r="V22" s="101"/>
      <c r="W22" s="101"/>
    </row>
    <row r="23" spans="1:23" x14ac:dyDescent="0.2">
      <c r="A23" s="14">
        <v>1.6</v>
      </c>
      <c r="B23" s="15" t="s">
        <v>14</v>
      </c>
      <c r="C23" s="4">
        <v>0</v>
      </c>
      <c r="D23" s="3">
        <v>1</v>
      </c>
      <c r="E23" s="4">
        <f>C23-(C23*D23)</f>
        <v>0</v>
      </c>
    </row>
    <row r="24" spans="1:23" x14ac:dyDescent="0.2">
      <c r="A24" s="148">
        <v>1.7</v>
      </c>
      <c r="B24" s="18" t="s">
        <v>15</v>
      </c>
      <c r="C24" s="4"/>
      <c r="D24" s="27"/>
      <c r="E24" s="4"/>
    </row>
    <row r="25" spans="1:23" ht="24" x14ac:dyDescent="0.2">
      <c r="A25" s="149"/>
      <c r="B25" s="23" t="s">
        <v>866</v>
      </c>
      <c r="C25" s="4">
        <v>0</v>
      </c>
      <c r="D25" s="16">
        <v>0</v>
      </c>
      <c r="E25" s="16">
        <f t="shared" ref="E25:E35" si="0">C25-D25</f>
        <v>0</v>
      </c>
    </row>
    <row r="26" spans="1:23" x14ac:dyDescent="0.2">
      <c r="A26" s="150"/>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f>103032422+9557164</f>
        <v>112589586</v>
      </c>
      <c r="D28" s="17">
        <v>0</v>
      </c>
      <c r="E28" s="17">
        <f t="shared" si="0"/>
        <v>112589586</v>
      </c>
      <c r="F28" s="127"/>
      <c r="G28" s="127"/>
      <c r="H28" s="130"/>
      <c r="I28" s="127"/>
      <c r="J28" s="127"/>
      <c r="K28" s="127"/>
      <c r="L28" s="129"/>
      <c r="M28" s="129"/>
      <c r="N28" s="129"/>
      <c r="O28" s="127"/>
      <c r="P28" s="128"/>
      <c r="Q28" s="101"/>
      <c r="R28" s="101"/>
      <c r="S28" s="101"/>
      <c r="T28" s="101"/>
      <c r="U28" s="101"/>
      <c r="V28" s="101"/>
      <c r="W28" s="101"/>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31"/>
      <c r="G30" s="127"/>
      <c r="H30" s="127"/>
      <c r="I30" s="127"/>
      <c r="J30" s="127"/>
      <c r="K30" s="127"/>
      <c r="L30" s="129"/>
      <c r="M30" s="129"/>
      <c r="N30" s="129"/>
      <c r="O30" s="127"/>
      <c r="P30" s="128"/>
      <c r="Q30" s="100"/>
      <c r="R30" s="100"/>
      <c r="S30" s="100"/>
      <c r="T30" s="100"/>
      <c r="U30" s="100"/>
      <c r="V30" s="100"/>
      <c r="W30" s="100"/>
    </row>
    <row r="31" spans="1:23" s="74" customFormat="1" ht="24" x14ac:dyDescent="0.25">
      <c r="A31" s="152">
        <v>1.1200000000000001</v>
      </c>
      <c r="B31" s="78" t="s">
        <v>66</v>
      </c>
      <c r="C31" s="73">
        <v>0</v>
      </c>
      <c r="D31" s="71">
        <v>0</v>
      </c>
      <c r="E31" s="71">
        <f t="shared" si="0"/>
        <v>0</v>
      </c>
      <c r="F31" s="132"/>
      <c r="G31" s="130"/>
      <c r="H31" s="127"/>
      <c r="I31" s="127"/>
      <c r="J31" s="127"/>
      <c r="K31" s="127"/>
      <c r="L31" s="129"/>
      <c r="M31" s="129"/>
      <c r="N31" s="129"/>
      <c r="O31" s="127"/>
      <c r="P31" s="128"/>
      <c r="Q31" s="100"/>
      <c r="R31" s="100"/>
      <c r="S31" s="100"/>
      <c r="T31" s="100"/>
      <c r="U31" s="100"/>
      <c r="V31" s="100"/>
      <c r="W31" s="100"/>
    </row>
    <row r="32" spans="1:23" s="74" customFormat="1" ht="24" x14ac:dyDescent="0.25">
      <c r="A32" s="153"/>
      <c r="B32" s="86" t="s">
        <v>18</v>
      </c>
      <c r="C32" s="73">
        <v>1832477</v>
      </c>
      <c r="D32" s="71">
        <f>C32</f>
        <v>1832477</v>
      </c>
      <c r="E32" s="71">
        <v>0</v>
      </c>
      <c r="F32" s="132"/>
      <c r="G32" s="130"/>
      <c r="H32" s="127"/>
      <c r="I32" s="127"/>
      <c r="J32" s="127"/>
      <c r="K32" s="127"/>
      <c r="L32" s="129"/>
      <c r="M32" s="129"/>
      <c r="N32" s="129"/>
      <c r="O32" s="127"/>
      <c r="P32" s="128"/>
      <c r="Q32" s="100"/>
      <c r="R32" s="100"/>
      <c r="S32" s="100"/>
      <c r="T32" s="100"/>
      <c r="U32" s="100"/>
      <c r="V32" s="100"/>
      <c r="W32" s="100"/>
    </row>
    <row r="33" spans="1:23" s="74" customFormat="1" ht="15" x14ac:dyDescent="0.25">
      <c r="A33" s="117">
        <v>1.1299999999999999</v>
      </c>
      <c r="B33" s="78" t="s">
        <v>74</v>
      </c>
      <c r="C33" s="71">
        <v>0</v>
      </c>
      <c r="D33" s="71">
        <v>0</v>
      </c>
      <c r="E33" s="71">
        <f t="shared" si="0"/>
        <v>0</v>
      </c>
      <c r="F33" s="132"/>
      <c r="G33" s="127"/>
      <c r="H33" s="127"/>
      <c r="I33" s="127"/>
      <c r="J33" s="127"/>
      <c r="K33" s="127"/>
      <c r="L33" s="129"/>
      <c r="M33" s="129"/>
      <c r="N33" s="129"/>
      <c r="O33" s="127"/>
      <c r="P33" s="128"/>
      <c r="Q33" s="100"/>
      <c r="R33" s="100"/>
      <c r="S33" s="100"/>
      <c r="T33" s="100"/>
      <c r="U33" s="100"/>
      <c r="V33" s="100"/>
      <c r="W33" s="100"/>
    </row>
    <row r="34" spans="1:23" s="74" customFormat="1" ht="36" x14ac:dyDescent="0.2">
      <c r="A34" s="118">
        <v>1.1399999999999999</v>
      </c>
      <c r="B34" s="78" t="s">
        <v>856</v>
      </c>
      <c r="C34" s="71">
        <v>0</v>
      </c>
      <c r="D34" s="71">
        <v>0</v>
      </c>
      <c r="E34" s="71">
        <f t="shared" si="0"/>
        <v>0</v>
      </c>
      <c r="F34" s="127"/>
      <c r="G34" s="133"/>
      <c r="H34" s="127"/>
      <c r="I34" s="127"/>
      <c r="J34" s="127"/>
      <c r="K34" s="127"/>
      <c r="L34" s="129"/>
      <c r="M34" s="129"/>
      <c r="N34" s="129"/>
      <c r="O34" s="127"/>
      <c r="P34" s="128"/>
      <c r="Q34" s="100"/>
      <c r="R34" s="100"/>
      <c r="S34" s="100"/>
      <c r="T34" s="100"/>
      <c r="U34" s="100"/>
      <c r="V34" s="100"/>
      <c r="W34" s="100"/>
    </row>
    <row r="35" spans="1:23" s="74" customFormat="1" ht="24" x14ac:dyDescent="0.25">
      <c r="A35" s="152">
        <v>1.1499999999999999</v>
      </c>
      <c r="B35" s="78" t="s">
        <v>78</v>
      </c>
      <c r="C35" s="17">
        <f>1867+15000+2000+20000+22000+467+35000</f>
        <v>96334</v>
      </c>
      <c r="D35" s="71">
        <v>0</v>
      </c>
      <c r="E35" s="73">
        <f t="shared" si="0"/>
        <v>96334</v>
      </c>
      <c r="F35" s="134"/>
      <c r="G35" s="132"/>
      <c r="H35" s="127"/>
      <c r="I35" s="127"/>
      <c r="J35" s="127"/>
      <c r="K35" s="127"/>
      <c r="L35" s="129"/>
      <c r="M35" s="129"/>
      <c r="N35" s="129"/>
      <c r="O35" s="127"/>
      <c r="P35" s="128"/>
      <c r="Q35" s="100"/>
      <c r="R35" s="100"/>
      <c r="S35" s="100"/>
      <c r="T35" s="100"/>
      <c r="U35" s="100"/>
      <c r="V35" s="100"/>
      <c r="W35" s="100"/>
    </row>
    <row r="36" spans="1:23" s="74" customFormat="1" ht="15" x14ac:dyDescent="0.25">
      <c r="A36" s="153"/>
      <c r="B36" s="78" t="s">
        <v>77</v>
      </c>
      <c r="C36" s="71"/>
      <c r="D36" s="114">
        <v>1</v>
      </c>
      <c r="E36" s="73">
        <f>C36-(C36*D36)</f>
        <v>0</v>
      </c>
      <c r="F36" s="127"/>
      <c r="G36" s="132"/>
      <c r="H36" s="127"/>
      <c r="I36" s="127"/>
      <c r="J36" s="127"/>
      <c r="K36" s="127"/>
      <c r="L36" s="129"/>
      <c r="M36" s="129"/>
      <c r="N36" s="129"/>
      <c r="O36" s="127"/>
      <c r="P36" s="128"/>
      <c r="Q36" s="100"/>
      <c r="R36" s="100"/>
      <c r="S36" s="100"/>
      <c r="T36" s="100"/>
      <c r="U36" s="100"/>
      <c r="V36" s="100"/>
      <c r="W36" s="100"/>
    </row>
    <row r="37" spans="1:23" s="74" customFormat="1" ht="15" x14ac:dyDescent="0.25">
      <c r="A37" s="152">
        <v>1.1599999999999999</v>
      </c>
      <c r="B37" s="119" t="s">
        <v>19</v>
      </c>
      <c r="C37" s="17"/>
      <c r="D37" s="79" t="s">
        <v>871</v>
      </c>
      <c r="E37" s="81"/>
      <c r="F37" s="132"/>
      <c r="G37" s="135"/>
      <c r="H37" s="127"/>
      <c r="I37" s="127"/>
      <c r="J37" s="127"/>
      <c r="K37" s="127"/>
      <c r="L37" s="129"/>
      <c r="M37" s="129"/>
      <c r="N37" s="129"/>
      <c r="O37" s="127"/>
      <c r="P37" s="128"/>
      <c r="Q37" s="100"/>
      <c r="R37" s="100"/>
      <c r="S37" s="100"/>
      <c r="T37" s="100"/>
      <c r="U37" s="100"/>
      <c r="V37" s="100"/>
      <c r="W37" s="100"/>
    </row>
    <row r="38" spans="1:23" s="74" customFormat="1" ht="24" x14ac:dyDescent="0.2">
      <c r="A38" s="154"/>
      <c r="B38" s="86" t="s">
        <v>20</v>
      </c>
      <c r="C38" s="17">
        <f>1643074+24669</f>
        <v>1667743</v>
      </c>
      <c r="D38" s="71">
        <v>0</v>
      </c>
      <c r="E38" s="71">
        <v>0</v>
      </c>
      <c r="F38" s="127"/>
      <c r="G38" s="136"/>
      <c r="H38" s="130"/>
      <c r="I38" s="127"/>
      <c r="J38" s="127"/>
      <c r="K38" s="127"/>
      <c r="L38" s="129"/>
      <c r="M38" s="129"/>
      <c r="N38" s="129"/>
      <c r="O38" s="127"/>
      <c r="P38" s="128"/>
      <c r="Q38" s="100"/>
      <c r="R38" s="100"/>
      <c r="S38" s="100"/>
      <c r="T38" s="100"/>
      <c r="U38" s="100"/>
      <c r="V38" s="100"/>
      <c r="W38" s="100"/>
    </row>
    <row r="39" spans="1:23" s="74" customFormat="1" ht="24" x14ac:dyDescent="0.2">
      <c r="A39" s="153"/>
      <c r="B39" s="86" t="s">
        <v>76</v>
      </c>
      <c r="C39" s="17">
        <v>0</v>
      </c>
      <c r="D39" s="71">
        <v>0</v>
      </c>
      <c r="E39" s="71">
        <f>C39-D39</f>
        <v>0</v>
      </c>
      <c r="F39" s="127"/>
      <c r="G39" s="127"/>
      <c r="H39" s="127"/>
      <c r="I39" s="127"/>
      <c r="J39" s="127"/>
      <c r="K39" s="127"/>
      <c r="L39" s="129"/>
      <c r="M39" s="129"/>
      <c r="N39" s="129"/>
      <c r="O39" s="127"/>
      <c r="P39" s="128"/>
      <c r="Q39" s="100"/>
      <c r="R39" s="100"/>
      <c r="S39" s="100"/>
      <c r="T39" s="100"/>
      <c r="U39" s="100"/>
      <c r="V39" s="100"/>
      <c r="W39" s="100"/>
    </row>
    <row r="40" spans="1:23" s="74" customFormat="1" x14ac:dyDescent="0.2">
      <c r="A40" s="152">
        <v>1.17</v>
      </c>
      <c r="B40" s="89" t="s">
        <v>21</v>
      </c>
      <c r="C40" s="85"/>
      <c r="D40" s="71"/>
      <c r="E40" s="81"/>
      <c r="F40" s="127"/>
      <c r="G40" s="127"/>
      <c r="H40" s="130"/>
      <c r="I40" s="127"/>
      <c r="J40" s="127"/>
      <c r="K40" s="127"/>
      <c r="L40" s="129"/>
      <c r="M40" s="129"/>
      <c r="N40" s="129"/>
      <c r="O40" s="127"/>
      <c r="P40" s="128"/>
      <c r="Q40" s="100"/>
      <c r="R40" s="100"/>
      <c r="S40" s="100"/>
      <c r="T40" s="100"/>
      <c r="U40" s="100"/>
      <c r="V40" s="100"/>
      <c r="W40" s="100"/>
    </row>
    <row r="41" spans="1:23" s="74" customFormat="1" ht="60" x14ac:dyDescent="0.2">
      <c r="A41" s="154"/>
      <c r="B41" s="86" t="s">
        <v>857</v>
      </c>
      <c r="C41" s="85">
        <v>78703758</v>
      </c>
      <c r="D41" s="71">
        <v>72563320</v>
      </c>
      <c r="E41" s="71">
        <f>D41</f>
        <v>72563320</v>
      </c>
      <c r="F41" s="127"/>
      <c r="G41" s="127"/>
      <c r="H41" s="127"/>
      <c r="I41" s="127"/>
      <c r="J41" s="127"/>
      <c r="K41" s="127"/>
      <c r="L41" s="129"/>
      <c r="M41" s="129"/>
      <c r="N41" s="129"/>
      <c r="O41" s="127"/>
      <c r="P41" s="128"/>
      <c r="Q41" s="100"/>
      <c r="R41" s="100"/>
      <c r="S41" s="100"/>
      <c r="T41" s="100"/>
      <c r="U41" s="100"/>
      <c r="V41" s="100"/>
      <c r="W41" s="100"/>
    </row>
    <row r="42" spans="1:23" s="74" customFormat="1" ht="24" x14ac:dyDescent="0.2">
      <c r="A42" s="154"/>
      <c r="B42" s="86" t="s">
        <v>858</v>
      </c>
      <c r="C42" s="85">
        <v>0</v>
      </c>
      <c r="D42" s="71">
        <v>0</v>
      </c>
      <c r="E42" s="71">
        <f t="shared" ref="E42:E43" si="1">D42</f>
        <v>0</v>
      </c>
      <c r="F42" s="127"/>
      <c r="G42" s="127"/>
      <c r="H42" s="127"/>
      <c r="I42" s="127"/>
      <c r="J42" s="127"/>
      <c r="K42" s="127"/>
      <c r="L42" s="129"/>
      <c r="M42" s="129"/>
      <c r="N42" s="129"/>
      <c r="O42" s="127"/>
      <c r="P42" s="128"/>
      <c r="Q42" s="100"/>
      <c r="R42" s="100"/>
      <c r="S42" s="100"/>
      <c r="T42" s="100"/>
      <c r="U42" s="100"/>
      <c r="V42" s="100"/>
      <c r="W42" s="100"/>
    </row>
    <row r="43" spans="1:23" s="74" customFormat="1" ht="36" x14ac:dyDescent="0.2">
      <c r="A43" s="154"/>
      <c r="B43" s="86" t="s">
        <v>859</v>
      </c>
      <c r="C43" s="85">
        <v>0</v>
      </c>
      <c r="D43" s="71">
        <v>0</v>
      </c>
      <c r="E43" s="71">
        <f t="shared" si="1"/>
        <v>0</v>
      </c>
      <c r="F43" s="127"/>
      <c r="G43" s="127"/>
      <c r="H43" s="127"/>
      <c r="I43" s="127"/>
      <c r="J43" s="127"/>
      <c r="K43" s="127"/>
      <c r="L43" s="129"/>
      <c r="M43" s="129"/>
      <c r="N43" s="129"/>
      <c r="O43" s="127"/>
      <c r="P43" s="128"/>
      <c r="Q43" s="100"/>
      <c r="R43" s="100"/>
      <c r="S43" s="100"/>
      <c r="T43" s="100"/>
      <c r="U43" s="100"/>
      <c r="V43" s="100"/>
      <c r="W43" s="100"/>
    </row>
    <row r="44" spans="1:23" s="74" customFormat="1" ht="36" x14ac:dyDescent="0.2">
      <c r="A44" s="154"/>
      <c r="B44" s="86" t="s">
        <v>860</v>
      </c>
      <c r="C44" s="85">
        <f>12487539-Sheet1!F19</f>
        <v>11075891</v>
      </c>
      <c r="D44" s="71">
        <v>0</v>
      </c>
      <c r="E44" s="73">
        <f>C44-D44</f>
        <v>11075891</v>
      </c>
      <c r="F44" s="127"/>
      <c r="G44" s="130"/>
      <c r="H44" s="127"/>
      <c r="I44" s="127"/>
      <c r="J44" s="127"/>
      <c r="K44" s="127"/>
      <c r="L44" s="129"/>
      <c r="M44" s="129"/>
      <c r="N44" s="129"/>
      <c r="O44" s="127"/>
      <c r="P44" s="128"/>
      <c r="Q44" s="100"/>
      <c r="R44" s="100"/>
      <c r="S44" s="100"/>
      <c r="T44" s="100"/>
      <c r="U44" s="100"/>
      <c r="V44" s="100"/>
      <c r="W44" s="100"/>
    </row>
    <row r="45" spans="1:23" s="74" customFormat="1" ht="61.5" customHeight="1" x14ac:dyDescent="0.2">
      <c r="A45" s="154"/>
      <c r="B45" s="86" t="s">
        <v>861</v>
      </c>
      <c r="C45" s="71">
        <f>43502834-Sheet1!E19</f>
        <v>28180225</v>
      </c>
      <c r="D45" s="71">
        <f>19827505-Sheet1!G19</f>
        <v>18272941</v>
      </c>
      <c r="E45" s="73">
        <f>D45</f>
        <v>18272941</v>
      </c>
      <c r="F45" s="137"/>
      <c r="G45" s="130"/>
      <c r="H45" s="127"/>
      <c r="I45" s="127"/>
      <c r="J45" s="127"/>
      <c r="K45" s="127"/>
      <c r="L45" s="129"/>
      <c r="M45" s="129"/>
      <c r="N45" s="129"/>
      <c r="O45" s="127"/>
      <c r="P45" s="128"/>
      <c r="Q45" s="100"/>
      <c r="R45" s="100"/>
      <c r="S45" s="100"/>
      <c r="T45" s="100"/>
      <c r="U45" s="100"/>
      <c r="V45" s="100"/>
      <c r="W45" s="100"/>
    </row>
    <row r="46" spans="1:23" s="74" customFormat="1" x14ac:dyDescent="0.2">
      <c r="A46" s="153"/>
      <c r="B46" s="120" t="s">
        <v>22</v>
      </c>
      <c r="C46" s="85">
        <f>Sheet1!D19</f>
        <v>16734257</v>
      </c>
      <c r="D46" s="114">
        <v>1</v>
      </c>
      <c r="E46" s="73">
        <f>C46-(C46*D46)</f>
        <v>0</v>
      </c>
      <c r="F46" s="127"/>
      <c r="G46" s="127"/>
      <c r="H46" s="127"/>
      <c r="I46" s="127"/>
      <c r="J46" s="127"/>
      <c r="K46" s="127"/>
      <c r="L46" s="129"/>
      <c r="M46" s="129"/>
      <c r="N46" s="129"/>
      <c r="O46" s="127"/>
      <c r="P46" s="128"/>
      <c r="Q46" s="100"/>
      <c r="R46" s="100"/>
      <c r="S46" s="100"/>
      <c r="T46" s="100"/>
      <c r="U46" s="100"/>
      <c r="V46" s="100"/>
      <c r="W46" s="100"/>
    </row>
    <row r="47" spans="1:23" s="74" customFormat="1" x14ac:dyDescent="0.2">
      <c r="A47" s="152">
        <v>1.18</v>
      </c>
      <c r="B47" s="89" t="s">
        <v>23</v>
      </c>
      <c r="C47" s="71"/>
      <c r="D47" s="121"/>
      <c r="E47" s="81"/>
      <c r="F47" s="127"/>
      <c r="G47" s="127"/>
      <c r="H47" s="127"/>
      <c r="I47" s="127"/>
      <c r="J47" s="127"/>
      <c r="K47" s="127"/>
      <c r="L47" s="129"/>
      <c r="M47" s="129"/>
      <c r="N47" s="129"/>
      <c r="O47" s="127"/>
      <c r="P47" s="128"/>
      <c r="Q47" s="100"/>
      <c r="R47" s="100"/>
      <c r="S47" s="100"/>
      <c r="T47" s="100"/>
      <c r="U47" s="100"/>
      <c r="V47" s="100"/>
      <c r="W47" s="100"/>
    </row>
    <row r="48" spans="1:23" s="74" customFormat="1" x14ac:dyDescent="0.2">
      <c r="A48" s="154"/>
      <c r="B48" s="71" t="s">
        <v>97</v>
      </c>
      <c r="C48" s="79">
        <f>403677+7819+136490+3422134+2575111+100825</f>
        <v>6646056</v>
      </c>
      <c r="D48" s="71">
        <v>0</v>
      </c>
      <c r="E48" s="81">
        <f>C48</f>
        <v>6646056</v>
      </c>
      <c r="F48" s="127"/>
      <c r="G48" s="127"/>
      <c r="H48" s="127"/>
      <c r="I48" s="127"/>
      <c r="J48" s="127"/>
      <c r="K48" s="127"/>
      <c r="L48" s="129"/>
      <c r="M48" s="129"/>
      <c r="N48" s="129"/>
      <c r="O48" s="127"/>
      <c r="P48" s="128"/>
      <c r="Q48" s="100"/>
      <c r="R48" s="100"/>
      <c r="S48" s="100"/>
      <c r="T48" s="100"/>
      <c r="U48" s="100"/>
      <c r="V48" s="100"/>
      <c r="W48" s="100"/>
    </row>
    <row r="49" spans="1:23" s="74" customFormat="1" x14ac:dyDescent="0.2">
      <c r="A49" s="154"/>
      <c r="B49" s="71" t="s">
        <v>24</v>
      </c>
      <c r="C49" s="71">
        <f>34032780+1160</f>
        <v>34033940</v>
      </c>
      <c r="D49" s="71">
        <v>0</v>
      </c>
      <c r="E49" s="81">
        <f>C49</f>
        <v>34033940</v>
      </c>
      <c r="F49" s="127"/>
      <c r="G49" s="127"/>
      <c r="H49" s="127"/>
      <c r="I49" s="127"/>
      <c r="J49" s="127"/>
      <c r="K49" s="127"/>
      <c r="L49" s="129"/>
      <c r="M49" s="129"/>
      <c r="N49" s="129"/>
      <c r="O49" s="127"/>
      <c r="P49" s="128"/>
      <c r="Q49" s="100"/>
      <c r="R49" s="100"/>
      <c r="S49" s="100"/>
      <c r="T49" s="100"/>
      <c r="U49" s="100"/>
      <c r="V49" s="100"/>
      <c r="W49" s="100"/>
    </row>
    <row r="50" spans="1:23" s="74" customFormat="1" x14ac:dyDescent="0.2">
      <c r="A50" s="153"/>
      <c r="B50" s="71" t="s">
        <v>25</v>
      </c>
      <c r="C50" s="71">
        <v>834191</v>
      </c>
      <c r="D50" s="71">
        <v>0</v>
      </c>
      <c r="E50" s="81">
        <f>C50-D50</f>
        <v>834191</v>
      </c>
      <c r="F50" s="127"/>
      <c r="G50" s="130"/>
      <c r="H50" s="127"/>
      <c r="I50" s="127"/>
      <c r="J50" s="127"/>
      <c r="K50" s="127"/>
      <c r="L50" s="129"/>
      <c r="M50" s="129"/>
      <c r="N50" s="129"/>
      <c r="O50" s="127"/>
      <c r="P50" s="128"/>
      <c r="Q50" s="100"/>
      <c r="R50" s="100"/>
      <c r="S50" s="100"/>
      <c r="T50" s="100"/>
      <c r="U50" s="100"/>
      <c r="V50" s="100"/>
      <c r="W50" s="100"/>
    </row>
    <row r="51" spans="1:23" s="74" customFormat="1" x14ac:dyDescent="0.2">
      <c r="A51" s="117">
        <v>1.19</v>
      </c>
      <c r="B51" s="89" t="s">
        <v>26</v>
      </c>
      <c r="C51" s="82">
        <f>SUM(C6:C50)</f>
        <v>308376658</v>
      </c>
      <c r="D51" s="71"/>
      <c r="E51" s="82">
        <f>SUM(E6:E50)</f>
        <v>256313118.25</v>
      </c>
      <c r="F51" s="138"/>
      <c r="G51" s="127"/>
      <c r="H51" s="127"/>
      <c r="I51" s="127"/>
      <c r="J51" s="127"/>
      <c r="K51" s="127"/>
      <c r="L51" s="129"/>
      <c r="M51" s="129"/>
      <c r="N51" s="129"/>
      <c r="O51" s="127"/>
      <c r="P51" s="128"/>
      <c r="Q51" s="100"/>
      <c r="R51" s="100"/>
      <c r="S51" s="100"/>
      <c r="T51" s="100"/>
      <c r="U51" s="100"/>
      <c r="V51" s="100"/>
      <c r="W51" s="100"/>
    </row>
    <row r="52" spans="1:23" s="74" customFormat="1" x14ac:dyDescent="0.2">
      <c r="A52" s="151" t="s">
        <v>27</v>
      </c>
      <c r="B52" s="151"/>
      <c r="C52" s="151"/>
      <c r="D52" s="151"/>
      <c r="E52" s="151"/>
      <c r="F52" s="139"/>
      <c r="G52" s="127"/>
      <c r="H52" s="127"/>
      <c r="I52" s="127"/>
      <c r="J52" s="127"/>
      <c r="K52" s="127"/>
      <c r="L52" s="129"/>
      <c r="M52" s="129"/>
      <c r="N52" s="129"/>
      <c r="O52" s="127"/>
      <c r="P52" s="128"/>
      <c r="Q52" s="100"/>
      <c r="R52" s="100"/>
      <c r="S52" s="100"/>
      <c r="T52" s="100"/>
      <c r="U52" s="100"/>
      <c r="V52" s="100"/>
      <c r="W52" s="100"/>
    </row>
    <row r="53" spans="1:23" s="74" customFormat="1" x14ac:dyDescent="0.2">
      <c r="A53" s="152">
        <v>2.1</v>
      </c>
      <c r="B53" s="89" t="s">
        <v>28</v>
      </c>
      <c r="C53" s="71"/>
      <c r="D53" s="122"/>
      <c r="E53" s="73"/>
      <c r="F53" s="127"/>
      <c r="G53" s="127"/>
      <c r="H53" s="127"/>
      <c r="I53" s="127"/>
      <c r="J53" s="127"/>
      <c r="K53" s="127"/>
      <c r="L53" s="129"/>
      <c r="M53" s="129"/>
      <c r="N53" s="129"/>
      <c r="O53" s="127"/>
      <c r="P53" s="128"/>
      <c r="Q53" s="100"/>
      <c r="R53" s="100"/>
      <c r="S53" s="100"/>
      <c r="T53" s="100"/>
      <c r="U53" s="100"/>
      <c r="V53" s="100"/>
      <c r="W53" s="100"/>
    </row>
    <row r="54" spans="1:23" s="74" customFormat="1" x14ac:dyDescent="0.2">
      <c r="A54" s="154"/>
      <c r="B54" s="83" t="s">
        <v>29</v>
      </c>
      <c r="C54" s="71">
        <f>3786354+437+690302</f>
        <v>4477093</v>
      </c>
      <c r="D54" s="71">
        <v>0</v>
      </c>
      <c r="E54" s="71">
        <f t="shared" ref="E54:E66" si="2">C54-D54</f>
        <v>4477093</v>
      </c>
      <c r="F54" s="127"/>
      <c r="G54" s="127"/>
      <c r="H54" s="127"/>
      <c r="I54" s="127"/>
      <c r="J54" s="127"/>
      <c r="K54" s="127"/>
      <c r="L54" s="129"/>
      <c r="M54" s="129"/>
      <c r="N54" s="129"/>
      <c r="O54" s="127"/>
      <c r="P54" s="128"/>
      <c r="Q54" s="100"/>
      <c r="R54" s="100"/>
      <c r="S54" s="100"/>
      <c r="T54" s="100"/>
      <c r="U54" s="100"/>
      <c r="V54" s="100"/>
      <c r="W54" s="100"/>
    </row>
    <row r="55" spans="1:23" s="74" customFormat="1" x14ac:dyDescent="0.2">
      <c r="A55" s="154"/>
      <c r="B55" s="83" t="s">
        <v>30</v>
      </c>
      <c r="C55" s="71">
        <v>0</v>
      </c>
      <c r="D55" s="71">
        <v>0</v>
      </c>
      <c r="E55" s="71">
        <f t="shared" si="2"/>
        <v>0</v>
      </c>
      <c r="F55" s="127"/>
      <c r="G55" s="127"/>
      <c r="H55" s="127"/>
      <c r="I55" s="127"/>
      <c r="J55" s="127"/>
      <c r="K55" s="127"/>
      <c r="L55" s="129"/>
      <c r="M55" s="129"/>
      <c r="N55" s="129"/>
      <c r="O55" s="127"/>
      <c r="P55" s="128"/>
      <c r="Q55" s="100"/>
      <c r="R55" s="100"/>
      <c r="S55" s="100"/>
      <c r="T55" s="100"/>
      <c r="U55" s="100"/>
      <c r="V55" s="100"/>
      <c r="W55" s="100"/>
    </row>
    <row r="56" spans="1:23" s="74" customFormat="1" x14ac:dyDescent="0.2">
      <c r="A56" s="153"/>
      <c r="B56" s="83" t="s">
        <v>31</v>
      </c>
      <c r="C56" s="71">
        <f>29714511-C54</f>
        <v>25237418</v>
      </c>
      <c r="D56" s="71">
        <v>0</v>
      </c>
      <c r="E56" s="71">
        <f t="shared" si="2"/>
        <v>25237418</v>
      </c>
      <c r="F56" s="127"/>
      <c r="G56" s="127"/>
      <c r="H56" s="127"/>
      <c r="I56" s="127"/>
      <c r="J56" s="127"/>
      <c r="K56" s="127"/>
      <c r="L56" s="129"/>
      <c r="M56" s="129"/>
      <c r="N56" s="129"/>
      <c r="O56" s="127"/>
      <c r="P56" s="128"/>
      <c r="Q56" s="100"/>
      <c r="R56" s="100"/>
      <c r="S56" s="100"/>
      <c r="T56" s="100"/>
      <c r="U56" s="100"/>
      <c r="V56" s="100"/>
      <c r="W56" s="100"/>
    </row>
    <row r="57" spans="1:23" s="74" customFormat="1" x14ac:dyDescent="0.2">
      <c r="A57" s="152">
        <v>2.2000000000000002</v>
      </c>
      <c r="B57" s="89" t="s">
        <v>32</v>
      </c>
      <c r="C57" s="71"/>
      <c r="D57" s="85"/>
      <c r="E57" s="73"/>
      <c r="F57" s="127"/>
      <c r="G57" s="127"/>
      <c r="H57" s="127"/>
      <c r="I57" s="127"/>
      <c r="J57" s="127"/>
      <c r="K57" s="127"/>
      <c r="L57" s="129"/>
      <c r="M57" s="129"/>
      <c r="N57" s="129"/>
      <c r="O57" s="127"/>
      <c r="P57" s="128"/>
      <c r="Q57" s="100"/>
      <c r="R57" s="100"/>
      <c r="S57" s="100"/>
      <c r="T57" s="100"/>
      <c r="U57" s="100"/>
      <c r="V57" s="100"/>
      <c r="W57" s="100"/>
    </row>
    <row r="58" spans="1:23" s="74" customFormat="1" x14ac:dyDescent="0.2">
      <c r="A58" s="154"/>
      <c r="B58" s="83" t="s">
        <v>33</v>
      </c>
      <c r="C58" s="71">
        <f>811910+1832484+154533</f>
        <v>2798927</v>
      </c>
      <c r="D58" s="71">
        <v>0</v>
      </c>
      <c r="E58" s="71">
        <f t="shared" si="2"/>
        <v>2798927</v>
      </c>
      <c r="F58" s="127"/>
      <c r="G58" s="127"/>
      <c r="H58" s="127"/>
      <c r="I58" s="127"/>
      <c r="J58" s="127"/>
      <c r="K58" s="127"/>
      <c r="L58" s="129"/>
      <c r="M58" s="129"/>
      <c r="N58" s="129"/>
      <c r="O58" s="127"/>
      <c r="P58" s="128"/>
      <c r="Q58" s="100"/>
      <c r="R58" s="100"/>
      <c r="S58" s="100"/>
      <c r="T58" s="100"/>
      <c r="U58" s="100"/>
      <c r="V58" s="100"/>
      <c r="W58" s="100"/>
    </row>
    <row r="59" spans="1:23" s="74" customFormat="1" x14ac:dyDescent="0.2">
      <c r="A59" s="154"/>
      <c r="B59" s="83" t="s">
        <v>34</v>
      </c>
      <c r="C59" s="71">
        <f>4841616+104453+971702+3239043+745031+75000000</f>
        <v>84901845</v>
      </c>
      <c r="D59" s="71">
        <v>0</v>
      </c>
      <c r="E59" s="71">
        <f>C59-D59</f>
        <v>84901845</v>
      </c>
      <c r="F59" s="140"/>
      <c r="G59" s="127"/>
      <c r="H59" s="127"/>
      <c r="I59" s="127"/>
      <c r="J59" s="127"/>
      <c r="K59" s="127"/>
      <c r="L59" s="129"/>
      <c r="M59" s="129"/>
      <c r="N59" s="129"/>
      <c r="O59" s="127"/>
      <c r="P59" s="128"/>
      <c r="Q59" s="100"/>
      <c r="R59" s="100"/>
      <c r="S59" s="100"/>
      <c r="T59" s="100"/>
      <c r="U59" s="100"/>
      <c r="V59" s="100"/>
      <c r="W59" s="100"/>
    </row>
    <row r="60" spans="1:23" s="74" customFormat="1" x14ac:dyDescent="0.2">
      <c r="A60" s="154"/>
      <c r="B60" s="83" t="s">
        <v>35</v>
      </c>
      <c r="C60" s="71">
        <v>0</v>
      </c>
      <c r="D60" s="71">
        <v>0</v>
      </c>
      <c r="E60" s="71">
        <f t="shared" si="2"/>
        <v>0</v>
      </c>
      <c r="F60" s="127"/>
      <c r="G60" s="127"/>
      <c r="H60" s="127"/>
      <c r="I60" s="127"/>
      <c r="J60" s="127"/>
      <c r="K60" s="127"/>
      <c r="L60" s="129"/>
      <c r="M60" s="129"/>
      <c r="N60" s="129"/>
      <c r="O60" s="127"/>
      <c r="P60" s="128"/>
      <c r="Q60" s="100"/>
      <c r="R60" s="100"/>
      <c r="S60" s="100"/>
      <c r="T60" s="100"/>
      <c r="U60" s="100"/>
      <c r="V60" s="100"/>
      <c r="W60" s="100"/>
    </row>
    <row r="61" spans="1:23" s="74" customFormat="1" x14ac:dyDescent="0.2">
      <c r="A61" s="154"/>
      <c r="B61" s="83" t="s">
        <v>36</v>
      </c>
      <c r="C61" s="71">
        <v>0</v>
      </c>
      <c r="D61" s="71">
        <v>0</v>
      </c>
      <c r="E61" s="71">
        <f>C61-D60</f>
        <v>0</v>
      </c>
      <c r="F61" s="127"/>
      <c r="G61" s="127"/>
      <c r="H61" s="127"/>
      <c r="I61" s="127"/>
      <c r="J61" s="127"/>
      <c r="K61" s="127"/>
      <c r="L61" s="129"/>
      <c r="M61" s="129"/>
      <c r="N61" s="129"/>
      <c r="O61" s="127"/>
      <c r="P61" s="128"/>
      <c r="Q61" s="100"/>
      <c r="R61" s="100"/>
      <c r="S61" s="100"/>
      <c r="T61" s="100"/>
      <c r="U61" s="100"/>
      <c r="V61" s="100"/>
      <c r="W61" s="100"/>
    </row>
    <row r="62" spans="1:23" s="74" customFormat="1" x14ac:dyDescent="0.2">
      <c r="A62" s="154"/>
      <c r="B62" s="83" t="s">
        <v>37</v>
      </c>
      <c r="C62" s="71">
        <v>0</v>
      </c>
      <c r="D62" s="71">
        <v>0</v>
      </c>
      <c r="E62" s="71">
        <f>C62-D61</f>
        <v>0</v>
      </c>
      <c r="F62" s="127"/>
      <c r="G62" s="127"/>
      <c r="H62" s="127"/>
      <c r="I62" s="127"/>
      <c r="J62" s="127"/>
      <c r="K62" s="127"/>
      <c r="L62" s="129"/>
      <c r="M62" s="129"/>
      <c r="N62" s="129"/>
      <c r="O62" s="127"/>
      <c r="P62" s="128"/>
      <c r="Q62" s="100"/>
      <c r="R62" s="100"/>
      <c r="S62" s="100"/>
      <c r="T62" s="100"/>
      <c r="U62" s="100"/>
      <c r="V62" s="100"/>
      <c r="W62" s="100"/>
    </row>
    <row r="63" spans="1:23" s="74" customFormat="1" x14ac:dyDescent="0.2">
      <c r="A63" s="154"/>
      <c r="B63" s="83" t="s">
        <v>38</v>
      </c>
      <c r="C63" s="71">
        <v>0</v>
      </c>
      <c r="D63" s="71">
        <v>0</v>
      </c>
      <c r="E63" s="71">
        <f t="shared" si="2"/>
        <v>0</v>
      </c>
      <c r="F63" s="127"/>
      <c r="G63" s="127"/>
      <c r="H63" s="127"/>
      <c r="I63" s="127"/>
      <c r="J63" s="127"/>
      <c r="K63" s="127"/>
      <c r="L63" s="129"/>
      <c r="M63" s="129"/>
      <c r="N63" s="129"/>
      <c r="O63" s="127"/>
      <c r="P63" s="128"/>
      <c r="Q63" s="100"/>
      <c r="R63" s="100"/>
      <c r="S63" s="100"/>
      <c r="T63" s="100"/>
      <c r="U63" s="100"/>
      <c r="V63" s="100"/>
      <c r="W63" s="100"/>
    </row>
    <row r="64" spans="1:23" s="74" customFormat="1" x14ac:dyDescent="0.2">
      <c r="A64" s="154"/>
      <c r="B64" s="83" t="s">
        <v>39</v>
      </c>
      <c r="C64" s="71">
        <v>0</v>
      </c>
      <c r="D64" s="71">
        <v>0</v>
      </c>
      <c r="E64" s="71">
        <f t="shared" si="2"/>
        <v>0</v>
      </c>
      <c r="F64" s="127"/>
      <c r="G64" s="127"/>
      <c r="H64" s="127"/>
      <c r="I64" s="127"/>
      <c r="J64" s="127"/>
      <c r="K64" s="127"/>
      <c r="L64" s="129"/>
      <c r="M64" s="129"/>
      <c r="N64" s="129"/>
      <c r="O64" s="127"/>
      <c r="P64" s="128"/>
      <c r="Q64" s="100"/>
      <c r="R64" s="100"/>
      <c r="S64" s="100"/>
      <c r="T64" s="100"/>
      <c r="U64" s="100"/>
      <c r="V64" s="100"/>
      <c r="W64" s="100"/>
    </row>
    <row r="65" spans="1:23" s="74" customFormat="1" x14ac:dyDescent="0.2">
      <c r="A65" s="154"/>
      <c r="B65" s="83" t="s">
        <v>40</v>
      </c>
      <c r="C65" s="71">
        <v>0</v>
      </c>
      <c r="D65" s="71">
        <v>0</v>
      </c>
      <c r="E65" s="71">
        <f t="shared" si="2"/>
        <v>0</v>
      </c>
      <c r="F65" s="127"/>
      <c r="G65" s="127"/>
      <c r="H65" s="127"/>
      <c r="I65" s="127"/>
      <c r="J65" s="127"/>
      <c r="K65" s="127"/>
      <c r="L65" s="129"/>
      <c r="M65" s="129"/>
      <c r="N65" s="129"/>
      <c r="O65" s="127"/>
      <c r="P65" s="128"/>
      <c r="Q65" s="100"/>
      <c r="R65" s="100"/>
      <c r="S65" s="100"/>
      <c r="T65" s="100"/>
      <c r="U65" s="100"/>
      <c r="V65" s="100"/>
      <c r="W65" s="100"/>
    </row>
    <row r="66" spans="1:23" s="74" customFormat="1" ht="24" x14ac:dyDescent="0.2">
      <c r="A66" s="153"/>
      <c r="B66" s="83" t="s">
        <v>41</v>
      </c>
      <c r="C66" s="71">
        <v>0</v>
      </c>
      <c r="D66" s="71"/>
      <c r="E66" s="71">
        <f t="shared" si="2"/>
        <v>0</v>
      </c>
      <c r="F66" s="127"/>
      <c r="G66" s="127"/>
      <c r="H66" s="127"/>
      <c r="I66" s="127"/>
      <c r="J66" s="127"/>
      <c r="K66" s="127"/>
      <c r="L66" s="129"/>
      <c r="M66" s="129"/>
      <c r="N66" s="129"/>
      <c r="O66" s="127"/>
      <c r="P66" s="128"/>
      <c r="Q66" s="100"/>
      <c r="R66" s="100"/>
      <c r="S66" s="100"/>
      <c r="T66" s="100"/>
      <c r="U66" s="100"/>
      <c r="V66" s="100"/>
      <c r="W66" s="100"/>
    </row>
    <row r="67" spans="1:23" s="74" customFormat="1" x14ac:dyDescent="0.2">
      <c r="A67" s="152">
        <v>2.2999999999999998</v>
      </c>
      <c r="B67" s="89" t="s">
        <v>42</v>
      </c>
      <c r="C67" s="71"/>
      <c r="D67" s="71"/>
      <c r="E67" s="81"/>
      <c r="F67" s="127"/>
      <c r="G67" s="127"/>
      <c r="H67" s="127"/>
      <c r="I67" s="127"/>
      <c r="J67" s="127"/>
      <c r="K67" s="127"/>
      <c r="L67" s="129"/>
      <c r="M67" s="129"/>
      <c r="N67" s="129"/>
      <c r="O67" s="127"/>
      <c r="P67" s="128"/>
      <c r="Q67" s="100"/>
      <c r="R67" s="100"/>
      <c r="S67" s="100"/>
      <c r="T67" s="100"/>
      <c r="U67" s="100"/>
      <c r="V67" s="100"/>
      <c r="W67" s="100"/>
    </row>
    <row r="68" spans="1:23" s="74" customFormat="1" x14ac:dyDescent="0.2">
      <c r="A68" s="154"/>
      <c r="B68" s="83" t="s">
        <v>43</v>
      </c>
      <c r="C68" s="116"/>
      <c r="D68" s="71"/>
      <c r="E68" s="81"/>
      <c r="F68" s="127"/>
      <c r="G68" s="127"/>
      <c r="H68" s="127"/>
      <c r="I68" s="127"/>
      <c r="J68" s="127"/>
      <c r="K68" s="127"/>
      <c r="L68" s="129"/>
      <c r="M68" s="129"/>
      <c r="N68" s="129"/>
      <c r="O68" s="127"/>
      <c r="P68" s="128"/>
      <c r="Q68" s="100"/>
      <c r="R68" s="100"/>
      <c r="S68" s="100"/>
      <c r="T68" s="100"/>
      <c r="U68" s="100"/>
      <c r="V68" s="100"/>
      <c r="W68" s="100"/>
    </row>
    <row r="69" spans="1:23" s="74" customFormat="1" ht="36" x14ac:dyDescent="0.25">
      <c r="A69" s="154"/>
      <c r="B69" s="83" t="s">
        <v>98</v>
      </c>
      <c r="C69" s="71">
        <v>0</v>
      </c>
      <c r="D69" s="71">
        <f>C69</f>
        <v>0</v>
      </c>
      <c r="E69" s="71">
        <f>C69-D69</f>
        <v>0</v>
      </c>
      <c r="F69" s="132"/>
      <c r="G69" s="131"/>
      <c r="H69" s="127"/>
      <c r="I69" s="127"/>
      <c r="J69" s="127"/>
      <c r="K69" s="127"/>
      <c r="L69" s="129"/>
      <c r="M69" s="129"/>
      <c r="N69" s="129"/>
      <c r="O69" s="127"/>
      <c r="P69" s="128"/>
      <c r="Q69" s="100"/>
      <c r="R69" s="100"/>
      <c r="S69" s="100"/>
      <c r="T69" s="100"/>
      <c r="U69" s="100"/>
      <c r="V69" s="100"/>
      <c r="W69" s="100"/>
    </row>
    <row r="70" spans="1:23" s="74" customFormat="1" ht="15" x14ac:dyDescent="0.25">
      <c r="A70" s="154"/>
      <c r="B70" s="83" t="s">
        <v>79</v>
      </c>
      <c r="C70" s="71">
        <v>0</v>
      </c>
      <c r="D70" s="71">
        <v>0</v>
      </c>
      <c r="E70" s="71">
        <f t="shared" ref="E70:E76" si="3">C70-D70</f>
        <v>0</v>
      </c>
      <c r="F70" s="132"/>
      <c r="G70" s="132"/>
      <c r="H70" s="127"/>
      <c r="I70" s="127"/>
      <c r="J70" s="127"/>
      <c r="K70" s="127"/>
      <c r="L70" s="129"/>
      <c r="M70" s="129"/>
      <c r="N70" s="129"/>
      <c r="O70" s="127"/>
      <c r="P70" s="128"/>
      <c r="Q70" s="100"/>
      <c r="R70" s="100"/>
      <c r="S70" s="100"/>
      <c r="T70" s="100"/>
      <c r="U70" s="100"/>
      <c r="V70" s="100"/>
      <c r="W70" s="100"/>
    </row>
    <row r="71" spans="1:23" s="74" customFormat="1" ht="15" x14ac:dyDescent="0.25">
      <c r="A71" s="154"/>
      <c r="B71" s="83" t="s">
        <v>44</v>
      </c>
      <c r="C71" s="71">
        <v>0</v>
      </c>
      <c r="D71" s="71">
        <v>0</v>
      </c>
      <c r="E71" s="71">
        <f t="shared" si="3"/>
        <v>0</v>
      </c>
      <c r="F71" s="132"/>
      <c r="G71" s="132"/>
      <c r="H71" s="127"/>
      <c r="I71" s="127"/>
      <c r="J71" s="127"/>
      <c r="K71" s="127"/>
      <c r="L71" s="129"/>
      <c r="M71" s="129"/>
      <c r="N71" s="129"/>
      <c r="O71" s="127"/>
      <c r="P71" s="128"/>
      <c r="Q71" s="100"/>
      <c r="R71" s="100"/>
      <c r="S71" s="100"/>
      <c r="T71" s="100"/>
      <c r="U71" s="100"/>
      <c r="V71" s="100"/>
      <c r="W71" s="100"/>
    </row>
    <row r="72" spans="1:23" s="74" customFormat="1" ht="99.75" customHeight="1" x14ac:dyDescent="0.25">
      <c r="A72" s="154"/>
      <c r="B72" s="84" t="s">
        <v>862</v>
      </c>
      <c r="C72" s="71">
        <v>0</v>
      </c>
      <c r="D72" s="71">
        <v>0</v>
      </c>
      <c r="E72" s="71">
        <f t="shared" si="3"/>
        <v>0</v>
      </c>
      <c r="F72" s="132"/>
      <c r="G72" s="132"/>
      <c r="H72" s="127"/>
      <c r="I72" s="127"/>
      <c r="J72" s="127"/>
      <c r="K72" s="127"/>
      <c r="L72" s="129"/>
      <c r="M72" s="129"/>
      <c r="N72" s="129"/>
      <c r="O72" s="127"/>
      <c r="P72" s="128"/>
      <c r="Q72" s="100"/>
      <c r="R72" s="100"/>
      <c r="S72" s="100"/>
      <c r="T72" s="100"/>
      <c r="U72" s="100"/>
      <c r="V72" s="100"/>
      <c r="W72" s="100"/>
    </row>
    <row r="73" spans="1:23" s="74" customFormat="1" ht="21" customHeight="1" x14ac:dyDescent="0.2">
      <c r="A73" s="153"/>
      <c r="B73" s="83" t="s">
        <v>80</v>
      </c>
      <c r="C73" s="83">
        <v>0</v>
      </c>
      <c r="D73" s="71">
        <v>0</v>
      </c>
      <c r="E73" s="81">
        <f t="shared" si="3"/>
        <v>0</v>
      </c>
      <c r="F73" s="127"/>
      <c r="G73" s="133"/>
      <c r="H73" s="127"/>
      <c r="I73" s="127"/>
      <c r="J73" s="127"/>
      <c r="K73" s="127"/>
      <c r="L73" s="129"/>
      <c r="M73" s="129"/>
      <c r="N73" s="129"/>
      <c r="O73" s="127"/>
      <c r="P73" s="128"/>
      <c r="Q73" s="100"/>
      <c r="R73" s="100"/>
      <c r="S73" s="100"/>
      <c r="T73" s="100"/>
      <c r="U73" s="100"/>
      <c r="V73" s="100"/>
      <c r="W73" s="100"/>
    </row>
    <row r="74" spans="1:23" s="74" customFormat="1" x14ac:dyDescent="0.2">
      <c r="A74" s="152">
        <v>2.4</v>
      </c>
      <c r="B74" s="89" t="s">
        <v>45</v>
      </c>
      <c r="C74" s="83"/>
      <c r="D74" s="85"/>
      <c r="E74" s="73"/>
      <c r="F74" s="127"/>
      <c r="G74" s="127"/>
      <c r="H74" s="127"/>
      <c r="I74" s="127"/>
      <c r="J74" s="127"/>
      <c r="K74" s="127"/>
      <c r="L74" s="129"/>
      <c r="M74" s="129"/>
      <c r="N74" s="129"/>
      <c r="O74" s="127"/>
      <c r="P74" s="128"/>
      <c r="Q74" s="100"/>
      <c r="R74" s="100"/>
      <c r="S74" s="100"/>
      <c r="T74" s="100"/>
      <c r="U74" s="100"/>
      <c r="V74" s="100"/>
      <c r="W74" s="100"/>
    </row>
    <row r="75" spans="1:23" s="74" customFormat="1" ht="132" x14ac:dyDescent="0.25">
      <c r="A75" s="154"/>
      <c r="B75" s="86" t="s">
        <v>81</v>
      </c>
      <c r="C75" s="71">
        <v>139000000</v>
      </c>
      <c r="D75" s="72">
        <v>1</v>
      </c>
      <c r="E75" s="123">
        <f>C75-(C75*D75)</f>
        <v>0</v>
      </c>
      <c r="F75" s="127"/>
      <c r="G75" s="131"/>
      <c r="H75" s="127"/>
      <c r="I75" s="127"/>
      <c r="J75" s="127"/>
      <c r="K75" s="127"/>
      <c r="L75" s="129"/>
      <c r="M75" s="129"/>
      <c r="N75" s="129"/>
      <c r="O75" s="127"/>
      <c r="P75" s="128"/>
      <c r="Q75" s="100"/>
      <c r="R75" s="100"/>
      <c r="S75" s="100"/>
      <c r="T75" s="100"/>
      <c r="U75" s="100"/>
      <c r="V75" s="100"/>
      <c r="W75" s="100"/>
    </row>
    <row r="76" spans="1:23" s="74" customFormat="1" ht="15" x14ac:dyDescent="0.25">
      <c r="A76" s="153"/>
      <c r="B76" s="86" t="s">
        <v>75</v>
      </c>
      <c r="C76" s="71">
        <v>0</v>
      </c>
      <c r="D76" s="71">
        <v>0</v>
      </c>
      <c r="E76" s="71">
        <f t="shared" si="3"/>
        <v>0</v>
      </c>
      <c r="F76" s="127"/>
      <c r="G76" s="132"/>
      <c r="H76" s="127"/>
      <c r="I76" s="127"/>
      <c r="J76" s="127"/>
      <c r="K76" s="127"/>
      <c r="L76" s="129"/>
      <c r="M76" s="129"/>
      <c r="N76" s="129"/>
      <c r="O76" s="127"/>
      <c r="P76" s="128"/>
      <c r="Q76" s="100"/>
      <c r="R76" s="100"/>
      <c r="S76" s="100"/>
      <c r="T76" s="100"/>
      <c r="U76" s="100"/>
      <c r="V76" s="100"/>
      <c r="W76" s="100"/>
    </row>
    <row r="77" spans="1:23" s="74" customFormat="1" ht="15" x14ac:dyDescent="0.25">
      <c r="A77" s="124">
        <v>2.5</v>
      </c>
      <c r="B77" s="89" t="s">
        <v>99</v>
      </c>
      <c r="C77" s="82">
        <f>SUM(C53:C76)</f>
        <v>256415283</v>
      </c>
      <c r="D77" s="82"/>
      <c r="E77" s="82">
        <f>SUM(E53:E76)</f>
        <v>117415283</v>
      </c>
      <c r="F77" s="127"/>
      <c r="G77" s="132"/>
      <c r="H77" s="127"/>
      <c r="I77" s="127"/>
      <c r="J77" s="127"/>
      <c r="K77" s="127"/>
      <c r="L77" s="129"/>
      <c r="M77" s="129"/>
      <c r="N77" s="129"/>
      <c r="O77" s="127"/>
      <c r="P77" s="128"/>
      <c r="Q77" s="100"/>
      <c r="R77" s="100"/>
      <c r="S77" s="100"/>
      <c r="T77" s="100"/>
      <c r="U77" s="100"/>
      <c r="V77" s="100"/>
      <c r="W77" s="100"/>
    </row>
    <row r="78" spans="1:23" ht="15" x14ac:dyDescent="0.25">
      <c r="A78" s="151" t="s">
        <v>67</v>
      </c>
      <c r="B78" s="151"/>
      <c r="C78" s="151"/>
      <c r="D78" s="151"/>
      <c r="E78" s="151"/>
      <c r="F78" s="130"/>
      <c r="G78" s="132"/>
    </row>
    <row r="79" spans="1:23" x14ac:dyDescent="0.2">
      <c r="A79" s="155">
        <v>3.1</v>
      </c>
      <c r="B79" s="167" t="s">
        <v>68</v>
      </c>
      <c r="C79" s="168"/>
      <c r="D79" s="168"/>
      <c r="E79" s="169"/>
      <c r="G79" s="133"/>
    </row>
    <row r="80" spans="1:23" ht="36" x14ac:dyDescent="0.2">
      <c r="A80" s="156"/>
      <c r="B80" s="86" t="s">
        <v>69</v>
      </c>
      <c r="C80" s="71">
        <f>29703629</f>
        <v>29703629</v>
      </c>
      <c r="D80" s="71">
        <f>C80</f>
        <v>29703629</v>
      </c>
      <c r="E80" s="71">
        <f>D80</f>
        <v>29703629</v>
      </c>
      <c r="F80" s="138"/>
      <c r="H80" s="141">
        <v>78013456</v>
      </c>
      <c r="I80" s="138">
        <f>H80*0.1</f>
        <v>7801345.6000000006</v>
      </c>
    </row>
    <row r="81" spans="1:10" x14ac:dyDescent="0.2">
      <c r="A81" s="152">
        <v>3.2</v>
      </c>
      <c r="B81" s="173" t="s">
        <v>867</v>
      </c>
      <c r="C81" s="174"/>
      <c r="D81" s="174"/>
      <c r="E81" s="175"/>
      <c r="F81" s="139"/>
    </row>
    <row r="82" spans="1:10" ht="60" x14ac:dyDescent="0.2">
      <c r="A82" s="154"/>
      <c r="B82" s="86" t="s">
        <v>70</v>
      </c>
      <c r="C82" s="71">
        <v>0</v>
      </c>
      <c r="D82" s="71">
        <v>0</v>
      </c>
      <c r="E82" s="71">
        <f t="shared" ref="E82:E92" si="4">C82-D82</f>
        <v>0</v>
      </c>
      <c r="F82" s="133">
        <v>677</v>
      </c>
      <c r="G82" s="133">
        <v>11847508.189999999</v>
      </c>
      <c r="H82" s="139">
        <f>I80</f>
        <v>7801345.6000000006</v>
      </c>
      <c r="I82" s="139">
        <f>G82-H82</f>
        <v>4046162.5899999989</v>
      </c>
    </row>
    <row r="83" spans="1:10" x14ac:dyDescent="0.2">
      <c r="A83" s="157">
        <v>3.3</v>
      </c>
      <c r="B83" s="176" t="s">
        <v>46</v>
      </c>
      <c r="C83" s="177"/>
      <c r="D83" s="177"/>
      <c r="E83" s="178"/>
      <c r="F83" s="133"/>
      <c r="G83" s="133"/>
      <c r="H83" s="141"/>
      <c r="I83" s="139"/>
      <c r="J83" s="139"/>
    </row>
    <row r="84" spans="1:10" ht="96" x14ac:dyDescent="0.2">
      <c r="A84" s="158"/>
      <c r="B84" s="88" t="s">
        <v>868</v>
      </c>
      <c r="C84" s="76">
        <v>0</v>
      </c>
      <c r="D84" s="76">
        <v>0</v>
      </c>
      <c r="E84" s="76">
        <f t="shared" si="4"/>
        <v>0</v>
      </c>
      <c r="F84" s="127">
        <v>281</v>
      </c>
      <c r="G84" s="138">
        <v>33458812.190000001</v>
      </c>
      <c r="H84" s="139">
        <f>H82</f>
        <v>7801345.6000000006</v>
      </c>
      <c r="I84" s="139">
        <f>G84-H84</f>
        <v>25657466.59</v>
      </c>
      <c r="J84" s="139"/>
    </row>
    <row r="85" spans="1:10" x14ac:dyDescent="0.2">
      <c r="A85" s="159"/>
      <c r="B85" s="88" t="s">
        <v>863</v>
      </c>
      <c r="C85" s="76">
        <v>0</v>
      </c>
      <c r="D85" s="76">
        <v>0</v>
      </c>
      <c r="E85" s="76">
        <f t="shared" si="4"/>
        <v>0</v>
      </c>
    </row>
    <row r="86" spans="1:10" x14ac:dyDescent="0.2">
      <c r="A86" s="157">
        <v>3.4</v>
      </c>
      <c r="B86" s="176" t="s">
        <v>47</v>
      </c>
      <c r="C86" s="177"/>
      <c r="D86" s="177"/>
      <c r="E86" s="178"/>
    </row>
    <row r="87" spans="1:10" ht="24" x14ac:dyDescent="0.2">
      <c r="A87" s="159"/>
      <c r="B87" s="77" t="s">
        <v>48</v>
      </c>
      <c r="C87" s="76">
        <v>0</v>
      </c>
      <c r="D87" s="76">
        <v>0</v>
      </c>
      <c r="E87" s="76">
        <f t="shared" si="4"/>
        <v>0</v>
      </c>
      <c r="G87" s="130"/>
      <c r="H87" s="139"/>
      <c r="I87" s="139"/>
      <c r="J87" s="139"/>
    </row>
    <row r="88" spans="1:10" x14ac:dyDescent="0.2">
      <c r="A88" s="157">
        <v>3.5</v>
      </c>
      <c r="B88" s="176" t="s">
        <v>49</v>
      </c>
      <c r="C88" s="177"/>
      <c r="D88" s="177"/>
      <c r="E88" s="178"/>
      <c r="I88" s="139"/>
    </row>
    <row r="89" spans="1:10" ht="36" x14ac:dyDescent="0.2">
      <c r="A89" s="159"/>
      <c r="B89" s="86" t="s">
        <v>100</v>
      </c>
      <c r="C89" s="76">
        <v>0</v>
      </c>
      <c r="D89" s="76">
        <v>0</v>
      </c>
      <c r="E89" s="76">
        <f t="shared" si="4"/>
        <v>0</v>
      </c>
      <c r="G89" s="141"/>
      <c r="H89" s="139"/>
      <c r="I89" s="139"/>
      <c r="J89" s="139"/>
    </row>
    <row r="90" spans="1:10" x14ac:dyDescent="0.2">
      <c r="A90" s="69">
        <v>3.6</v>
      </c>
      <c r="B90" s="75" t="s">
        <v>50</v>
      </c>
      <c r="C90" s="76">
        <v>0</v>
      </c>
      <c r="D90" s="76">
        <v>0</v>
      </c>
      <c r="E90" s="76">
        <f t="shared" si="4"/>
        <v>0</v>
      </c>
      <c r="G90" s="139"/>
      <c r="I90" s="139"/>
      <c r="J90" s="139"/>
    </row>
    <row r="91" spans="1:10" x14ac:dyDescent="0.2">
      <c r="A91" s="157">
        <v>3.7</v>
      </c>
      <c r="B91" s="163" t="s">
        <v>51</v>
      </c>
      <c r="C91" s="164"/>
      <c r="D91" s="164"/>
      <c r="E91" s="165"/>
    </row>
    <row r="92" spans="1:10" ht="64.5" customHeight="1" x14ac:dyDescent="0.2">
      <c r="A92" s="159"/>
      <c r="B92" s="77" t="s">
        <v>869</v>
      </c>
      <c r="C92" s="76">
        <v>0</v>
      </c>
      <c r="D92" s="76">
        <v>0</v>
      </c>
      <c r="E92" s="76">
        <f t="shared" si="4"/>
        <v>0</v>
      </c>
      <c r="G92" s="141"/>
      <c r="H92" s="139"/>
      <c r="I92" s="139"/>
    </row>
    <row r="93" spans="1:10" x14ac:dyDescent="0.2">
      <c r="A93" s="157">
        <v>3.8</v>
      </c>
      <c r="B93" s="163" t="s">
        <v>52</v>
      </c>
      <c r="C93" s="164"/>
      <c r="D93" s="164"/>
      <c r="E93" s="165"/>
      <c r="I93" s="139">
        <f>SUM(I82:I92)</f>
        <v>29703629.18</v>
      </c>
    </row>
    <row r="94" spans="1:10" ht="36" x14ac:dyDescent="0.2">
      <c r="A94" s="159"/>
      <c r="B94" s="77" t="s">
        <v>101</v>
      </c>
      <c r="C94" s="80">
        <v>166675</v>
      </c>
      <c r="D94" s="76">
        <f>C94*0.1</f>
        <v>16667.5</v>
      </c>
      <c r="E94" s="76">
        <f>D94</f>
        <v>16667.5</v>
      </c>
      <c r="G94" s="142">
        <f>236305/4</f>
        <v>59076.25</v>
      </c>
      <c r="H94" s="138"/>
    </row>
    <row r="95" spans="1:10" x14ac:dyDescent="0.2">
      <c r="A95" s="157">
        <v>3.9</v>
      </c>
      <c r="B95" s="163" t="s">
        <v>53</v>
      </c>
      <c r="C95" s="164"/>
      <c r="D95" s="164"/>
      <c r="E95" s="165"/>
      <c r="G95" s="142"/>
    </row>
    <row r="96" spans="1:10" ht="40.5" customHeight="1" x14ac:dyDescent="0.25">
      <c r="A96" s="158"/>
      <c r="B96" s="77" t="s">
        <v>870</v>
      </c>
      <c r="C96" s="76">
        <v>0</v>
      </c>
      <c r="D96" s="76">
        <v>0</v>
      </c>
      <c r="E96" s="76">
        <f>C96-D96</f>
        <v>0</v>
      </c>
      <c r="F96" s="132"/>
      <c r="G96" s="143"/>
      <c r="H96" s="144"/>
      <c r="I96" s="139"/>
    </row>
    <row r="97" spans="1:9" ht="24" x14ac:dyDescent="0.25">
      <c r="A97" s="159"/>
      <c r="B97" s="77" t="s">
        <v>54</v>
      </c>
      <c r="C97" s="76">
        <v>0</v>
      </c>
      <c r="D97" s="76">
        <v>0</v>
      </c>
      <c r="E97" s="76">
        <f>C97-D97</f>
        <v>0</v>
      </c>
      <c r="F97" s="132"/>
      <c r="G97" s="143"/>
      <c r="H97" s="144"/>
      <c r="I97" s="139"/>
    </row>
    <row r="98" spans="1:9" ht="15" x14ac:dyDescent="0.25">
      <c r="A98" s="160">
        <v>3.1</v>
      </c>
      <c r="B98" s="170" t="s">
        <v>102</v>
      </c>
      <c r="C98" s="171"/>
      <c r="D98" s="171"/>
      <c r="E98" s="172"/>
      <c r="F98" s="132"/>
      <c r="G98" s="132"/>
      <c r="H98" s="132"/>
    </row>
    <row r="99" spans="1:9" ht="48" x14ac:dyDescent="0.25">
      <c r="A99" s="161"/>
      <c r="B99" s="77" t="s">
        <v>55</v>
      </c>
      <c r="C99" s="76">
        <v>0</v>
      </c>
      <c r="D99" s="76">
        <v>0</v>
      </c>
      <c r="E99" s="76">
        <f>C99-D99</f>
        <v>0</v>
      </c>
      <c r="F99" s="132"/>
      <c r="G99" s="143"/>
      <c r="H99" s="144"/>
      <c r="I99" s="139"/>
    </row>
    <row r="100" spans="1:9" ht="36" x14ac:dyDescent="0.2">
      <c r="A100" s="162"/>
      <c r="B100" s="77" t="s">
        <v>103</v>
      </c>
      <c r="C100" s="76">
        <v>0</v>
      </c>
      <c r="D100" s="76">
        <v>0</v>
      </c>
      <c r="E100" s="76">
        <f>C100-D100</f>
        <v>0</v>
      </c>
      <c r="I100" s="139"/>
    </row>
    <row r="101" spans="1:9" x14ac:dyDescent="0.2">
      <c r="A101" s="87">
        <v>3.11</v>
      </c>
      <c r="B101" s="89" t="s">
        <v>104</v>
      </c>
      <c r="C101" s="90">
        <f>SUM(C79:C100)</f>
        <v>29870304</v>
      </c>
      <c r="D101" s="95">
        <f>SUM(D79:D100)</f>
        <v>29720296.5</v>
      </c>
      <c r="E101" s="90">
        <f>SUM(E79:E100)</f>
        <v>29720296.5</v>
      </c>
    </row>
    <row r="102" spans="1:9" ht="12.75" thickBot="1" x14ac:dyDescent="0.25">
      <c r="A102" s="91"/>
      <c r="B102" s="92"/>
      <c r="C102" s="93">
        <f>C51-C77-C101</f>
        <v>22091071</v>
      </c>
      <c r="D102" s="94" t="s">
        <v>105</v>
      </c>
      <c r="E102" s="93">
        <f>E51-E77-E101</f>
        <v>109177538.75</v>
      </c>
      <c r="G102" s="130"/>
    </row>
    <row r="103" spans="1:9" ht="12.75" thickTop="1" x14ac:dyDescent="0.2">
      <c r="A103" s="30"/>
      <c r="B103" s="31"/>
      <c r="C103" s="32"/>
      <c r="D103" s="33"/>
      <c r="E103" s="32"/>
      <c r="G103" s="130"/>
    </row>
    <row r="104" spans="1:9" x14ac:dyDescent="0.2">
      <c r="A104" s="30"/>
      <c r="B104" s="31"/>
      <c r="C104" s="32"/>
      <c r="D104" s="33"/>
      <c r="E104" s="32"/>
      <c r="G104" s="139"/>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145" t="s">
        <v>107</v>
      </c>
      <c r="C109" s="146"/>
      <c r="D109" s="146"/>
      <c r="E109" s="146"/>
      <c r="F109" s="138"/>
    </row>
    <row r="110" spans="1:9" ht="12" customHeight="1" x14ac:dyDescent="0.2">
      <c r="A110" s="5"/>
      <c r="B110" s="145"/>
      <c r="C110" s="146"/>
      <c r="D110" s="146"/>
      <c r="E110" s="146"/>
    </row>
    <row r="111" spans="1:9" x14ac:dyDescent="0.2">
      <c r="B111" s="146"/>
      <c r="C111" s="146"/>
      <c r="D111" s="146"/>
      <c r="E111" s="146"/>
    </row>
    <row r="114" spans="2:2" ht="12.75" x14ac:dyDescent="0.2">
      <c r="B114" s="35" t="s">
        <v>865</v>
      </c>
    </row>
  </sheetData>
  <mergeCells count="34">
    <mergeCell ref="A93:A94"/>
    <mergeCell ref="B91:E91"/>
    <mergeCell ref="A95:A97"/>
    <mergeCell ref="B98:E98"/>
    <mergeCell ref="B81:E81"/>
    <mergeCell ref="B83:E83"/>
    <mergeCell ref="B86:E86"/>
    <mergeCell ref="B88:E88"/>
    <mergeCell ref="A5:E5"/>
    <mergeCell ref="A40:A46"/>
    <mergeCell ref="A47:A50"/>
    <mergeCell ref="A53:A56"/>
    <mergeCell ref="B79:E79"/>
    <mergeCell ref="A74:A76"/>
    <mergeCell ref="A37:A39"/>
    <mergeCell ref="A67:A73"/>
    <mergeCell ref="A35:A36"/>
    <mergeCell ref="A18:A22"/>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3"/>
  <sheetViews>
    <sheetView topLeftCell="A463" workbookViewId="0">
      <selection activeCell="J479" sqref="J479"/>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13" x14ac:dyDescent="0.2">
      <c r="A465" s="39">
        <v>43098</v>
      </c>
      <c r="B465" s="38" t="s">
        <v>598</v>
      </c>
      <c r="C465" s="38">
        <v>60</v>
      </c>
      <c r="D465" s="38">
        <v>60</v>
      </c>
      <c r="E465" s="38">
        <v>0</v>
      </c>
      <c r="F465" s="38">
        <v>0</v>
      </c>
      <c r="G465" s="38">
        <v>10</v>
      </c>
      <c r="H465" s="38">
        <v>38150010</v>
      </c>
    </row>
    <row r="466" spans="1:13" x14ac:dyDescent="0.2">
      <c r="A466" s="39">
        <v>43098</v>
      </c>
      <c r="B466" s="38" t="s">
        <v>599</v>
      </c>
      <c r="C466" s="38">
        <v>60</v>
      </c>
      <c r="D466" s="38">
        <v>60</v>
      </c>
      <c r="E466" s="38">
        <v>47.8782</v>
      </c>
      <c r="F466" s="38">
        <v>0</v>
      </c>
      <c r="G466" s="38">
        <v>39.43</v>
      </c>
      <c r="H466" s="38">
        <v>1870000</v>
      </c>
    </row>
    <row r="467" spans="1:13" x14ac:dyDescent="0.2">
      <c r="A467" s="39">
        <v>43098</v>
      </c>
      <c r="B467" s="38" t="s">
        <v>600</v>
      </c>
      <c r="C467" s="38">
        <v>16</v>
      </c>
      <c r="D467" s="38">
        <v>22.5</v>
      </c>
      <c r="E467" s="38">
        <v>333.87970000000001</v>
      </c>
      <c r="F467" s="38">
        <v>0</v>
      </c>
      <c r="G467" s="38">
        <v>324.16000000000003</v>
      </c>
      <c r="H467" s="38">
        <v>25901715</v>
      </c>
    </row>
    <row r="468" spans="1:13" x14ac:dyDescent="0.2">
      <c r="A468" s="39">
        <v>43098</v>
      </c>
      <c r="B468" s="38" t="s">
        <v>601</v>
      </c>
      <c r="C468" s="38">
        <v>60</v>
      </c>
      <c r="D468" s="38">
        <v>60</v>
      </c>
      <c r="E468" s="38">
        <v>0</v>
      </c>
      <c r="F468" s="38">
        <v>0</v>
      </c>
      <c r="G468" s="38">
        <v>34.36</v>
      </c>
      <c r="H468" s="38">
        <v>780975</v>
      </c>
    </row>
    <row r="469" spans="1:13" x14ac:dyDescent="0.2">
      <c r="A469" s="39">
        <v>43098</v>
      </c>
      <c r="B469" s="38" t="s">
        <v>602</v>
      </c>
      <c r="C469" s="38">
        <v>10.5</v>
      </c>
      <c r="D469" s="38">
        <v>15</v>
      </c>
      <c r="E469" s="38">
        <v>52.878799999999998</v>
      </c>
      <c r="F469" s="38">
        <v>2</v>
      </c>
      <c r="G469" s="38">
        <v>48.56</v>
      </c>
    </row>
    <row r="470" spans="1:13" x14ac:dyDescent="0.2">
      <c r="A470" s="39">
        <v>43098</v>
      </c>
      <c r="B470" s="38" t="s">
        <v>603</v>
      </c>
      <c r="C470" s="38">
        <v>10.5</v>
      </c>
      <c r="D470" s="38">
        <v>15</v>
      </c>
      <c r="E470" s="38">
        <v>52.878799999999998</v>
      </c>
      <c r="F470" s="38">
        <v>2</v>
      </c>
      <c r="G470" s="38">
        <v>49.32</v>
      </c>
    </row>
    <row r="471" spans="1:13" x14ac:dyDescent="0.2">
      <c r="A471" s="39">
        <v>43098</v>
      </c>
      <c r="B471" s="38" t="s">
        <v>604</v>
      </c>
      <c r="C471" s="38">
        <v>10.5</v>
      </c>
      <c r="D471" s="38">
        <v>15</v>
      </c>
      <c r="E471" s="38">
        <v>52.878799999999998</v>
      </c>
      <c r="F471" s="38">
        <v>2</v>
      </c>
      <c r="G471" s="38">
        <v>48.93</v>
      </c>
    </row>
    <row r="472" spans="1:13" x14ac:dyDescent="0.2">
      <c r="A472" s="39">
        <v>43098</v>
      </c>
      <c r="B472" s="38" t="s">
        <v>605</v>
      </c>
      <c r="C472" s="38">
        <v>10.5</v>
      </c>
      <c r="D472" s="38">
        <v>15</v>
      </c>
      <c r="E472" s="38">
        <v>52.878799999999998</v>
      </c>
      <c r="F472" s="38">
        <v>2</v>
      </c>
      <c r="G472" s="38">
        <v>48.56</v>
      </c>
      <c r="H472" s="38">
        <v>506601096</v>
      </c>
    </row>
    <row r="473" spans="1:13" x14ac:dyDescent="0.2">
      <c r="A473" s="39">
        <v>43098</v>
      </c>
      <c r="B473" s="38" t="s">
        <v>606</v>
      </c>
      <c r="C473" s="38">
        <v>10.5</v>
      </c>
      <c r="D473" s="38">
        <v>15</v>
      </c>
      <c r="E473" s="38">
        <v>52.878799999999998</v>
      </c>
      <c r="F473" s="38">
        <v>2</v>
      </c>
      <c r="G473" s="38">
        <v>48.35</v>
      </c>
      <c r="H473" s="38">
        <v>506601096</v>
      </c>
    </row>
    <row r="474" spans="1:13" x14ac:dyDescent="0.2">
      <c r="A474" s="39">
        <v>43098</v>
      </c>
      <c r="B474" s="38" t="s">
        <v>607</v>
      </c>
      <c r="C474" s="38">
        <v>10.5</v>
      </c>
      <c r="D474" s="38">
        <v>15</v>
      </c>
      <c r="E474" s="38">
        <v>52.878799999999998</v>
      </c>
      <c r="F474" s="38">
        <v>2</v>
      </c>
      <c r="G474" s="38">
        <v>48.56</v>
      </c>
      <c r="H474" s="38">
        <v>506601096</v>
      </c>
    </row>
    <row r="475" spans="1:13" x14ac:dyDescent="0.2">
      <c r="A475" s="39">
        <v>43098</v>
      </c>
      <c r="B475" s="38" t="s">
        <v>608</v>
      </c>
      <c r="C475" s="38">
        <v>11</v>
      </c>
      <c r="D475" s="38">
        <v>15</v>
      </c>
      <c r="E475" s="38">
        <v>52.9863</v>
      </c>
      <c r="F475" s="38">
        <v>2</v>
      </c>
      <c r="G475" s="38">
        <v>45.77</v>
      </c>
      <c r="M475" s="38">
        <f>3600000/11.8</f>
        <v>305084.74576271186</v>
      </c>
    </row>
    <row r="476" spans="1:13" x14ac:dyDescent="0.2">
      <c r="A476" s="39">
        <v>43098</v>
      </c>
      <c r="B476" s="38" t="s">
        <v>609</v>
      </c>
      <c r="C476" s="38">
        <v>11</v>
      </c>
      <c r="D476" s="38">
        <v>15</v>
      </c>
      <c r="E476" s="38">
        <v>52.9863</v>
      </c>
      <c r="F476" s="38">
        <v>2</v>
      </c>
      <c r="G476" s="38">
        <v>46.48</v>
      </c>
      <c r="M476" s="38" t="s">
        <v>871</v>
      </c>
    </row>
    <row r="477" spans="1:13" x14ac:dyDescent="0.2">
      <c r="A477" s="39">
        <v>43098</v>
      </c>
      <c r="B477" s="38" t="s">
        <v>610</v>
      </c>
      <c r="C477" s="38">
        <v>11</v>
      </c>
      <c r="D477" s="38">
        <v>15</v>
      </c>
      <c r="E477" s="38">
        <v>52.9863</v>
      </c>
      <c r="F477" s="38">
        <v>2</v>
      </c>
      <c r="G477" s="38">
        <v>46.12</v>
      </c>
    </row>
    <row r="478" spans="1:13" x14ac:dyDescent="0.2">
      <c r="A478" s="39">
        <v>43098</v>
      </c>
      <c r="B478" s="38" t="s">
        <v>611</v>
      </c>
      <c r="C478" s="38">
        <v>11</v>
      </c>
      <c r="D478" s="38">
        <v>15</v>
      </c>
      <c r="E478" s="38">
        <v>52.9863</v>
      </c>
      <c r="F478" s="38">
        <v>2</v>
      </c>
      <c r="G478" s="38">
        <v>45.77</v>
      </c>
      <c r="H478" s="38">
        <v>108099700</v>
      </c>
    </row>
    <row r="479" spans="1:13" x14ac:dyDescent="0.2">
      <c r="A479" s="39">
        <v>43098</v>
      </c>
      <c r="B479" s="38" t="s">
        <v>612</v>
      </c>
      <c r="C479" s="38">
        <v>11</v>
      </c>
      <c r="D479" s="38">
        <v>15</v>
      </c>
      <c r="E479" s="38">
        <v>52.9863</v>
      </c>
      <c r="F479" s="38">
        <v>2</v>
      </c>
      <c r="G479" s="38">
        <v>46.45</v>
      </c>
      <c r="H479" s="38">
        <v>108099700</v>
      </c>
    </row>
    <row r="480" spans="1:13"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6"/>
  <sheetViews>
    <sheetView workbookViewId="0">
      <selection activeCell="D27" sqref="D27"/>
    </sheetView>
  </sheetViews>
  <sheetFormatPr defaultRowHeight="15" x14ac:dyDescent="0.25"/>
  <cols>
    <col min="1" max="2" width="9.140625" style="102"/>
    <col min="3" max="3" width="9.28515625" style="103" bestFit="1" customWidth="1"/>
    <col min="4" max="4" width="14.28515625" style="102" bestFit="1" customWidth="1"/>
    <col min="5" max="6" width="14.28515625" style="102" customWidth="1"/>
    <col min="7" max="8" width="14.28515625" style="102" bestFit="1" customWidth="1"/>
    <col min="9" max="9" width="15" style="102" bestFit="1" customWidth="1"/>
    <col min="10" max="10" width="9.140625" style="102"/>
    <col min="11" max="11" width="14.28515625" style="102" bestFit="1" customWidth="1"/>
    <col min="12" max="12" width="9.140625" style="102"/>
    <col min="13" max="13" width="14.28515625" style="102" bestFit="1" customWidth="1"/>
    <col min="14" max="16384" width="9.140625" style="102"/>
  </cols>
  <sheetData>
    <row r="2" spans="3:7" ht="15.75" thickBot="1" x14ac:dyDescent="0.3">
      <c r="C2" s="103" t="s">
        <v>875</v>
      </c>
    </row>
    <row r="3" spans="3:7" x14ac:dyDescent="0.25">
      <c r="C3" s="108"/>
      <c r="D3" s="109"/>
      <c r="E3" s="109"/>
      <c r="F3" s="109"/>
      <c r="G3" s="110"/>
    </row>
    <row r="4" spans="3:7" x14ac:dyDescent="0.25">
      <c r="C4" s="111"/>
      <c r="D4" s="112"/>
      <c r="E4" s="112"/>
      <c r="F4" s="112"/>
      <c r="G4" s="113"/>
    </row>
    <row r="5" spans="3:7" x14ac:dyDescent="0.25">
      <c r="C5" s="111"/>
      <c r="D5" s="112"/>
      <c r="E5" s="112"/>
      <c r="F5" s="112"/>
      <c r="G5" s="113"/>
    </row>
    <row r="6" spans="3:7" x14ac:dyDescent="0.25">
      <c r="C6" s="111"/>
      <c r="D6" s="112"/>
      <c r="E6" s="112"/>
      <c r="F6" s="112"/>
      <c r="G6" s="113"/>
    </row>
    <row r="7" spans="3:7" x14ac:dyDescent="0.25">
      <c r="C7" s="111"/>
      <c r="D7" s="112"/>
      <c r="E7" s="112"/>
      <c r="F7" s="112"/>
      <c r="G7" s="113"/>
    </row>
    <row r="8" spans="3:7" x14ac:dyDescent="0.25">
      <c r="C8" s="111"/>
      <c r="D8" s="112"/>
      <c r="E8" s="115"/>
      <c r="F8" s="112"/>
      <c r="G8" s="113"/>
    </row>
    <row r="9" spans="3:7" x14ac:dyDescent="0.25">
      <c r="C9" s="111"/>
      <c r="D9" s="112"/>
      <c r="E9" s="112"/>
      <c r="F9" s="112"/>
      <c r="G9" s="113"/>
    </row>
    <row r="10" spans="3:7" x14ac:dyDescent="0.25">
      <c r="C10" s="111"/>
      <c r="D10" s="112"/>
      <c r="E10" s="112"/>
      <c r="F10" s="112"/>
      <c r="G10" s="113"/>
    </row>
    <row r="11" spans="3:7" x14ac:dyDescent="0.25">
      <c r="C11" s="111"/>
      <c r="D11" s="112"/>
      <c r="E11" s="112"/>
      <c r="F11" s="112"/>
      <c r="G11" s="113"/>
    </row>
    <row r="12" spans="3:7" x14ac:dyDescent="0.25">
      <c r="C12" s="111"/>
      <c r="D12" s="112"/>
      <c r="E12" s="112"/>
      <c r="F12" s="112"/>
      <c r="G12" s="113"/>
    </row>
    <row r="13" spans="3:7" x14ac:dyDescent="0.25">
      <c r="C13" s="111"/>
      <c r="D13" s="112"/>
      <c r="E13" s="112"/>
      <c r="F13" s="112"/>
      <c r="G13" s="113"/>
    </row>
    <row r="14" spans="3:7" x14ac:dyDescent="0.25">
      <c r="C14" s="111"/>
      <c r="D14" s="112"/>
      <c r="E14" s="112"/>
      <c r="F14" s="112"/>
      <c r="G14" s="113"/>
    </row>
    <row r="15" spans="3:7" x14ac:dyDescent="0.25">
      <c r="C15" s="111"/>
      <c r="D15" s="112"/>
      <c r="E15" s="112"/>
      <c r="F15" s="112"/>
      <c r="G15" s="113"/>
    </row>
    <row r="16" spans="3:7" x14ac:dyDescent="0.25">
      <c r="C16" s="111"/>
      <c r="D16" s="112"/>
      <c r="E16" s="112"/>
      <c r="F16" s="112"/>
      <c r="G16" s="113"/>
    </row>
    <row r="17" spans="3:9" x14ac:dyDescent="0.25">
      <c r="C17" s="111"/>
      <c r="D17" s="112"/>
      <c r="E17" s="112"/>
      <c r="F17" s="112"/>
      <c r="G17" s="113"/>
    </row>
    <row r="18" spans="3:9" x14ac:dyDescent="0.25">
      <c r="C18" s="111"/>
      <c r="D18" s="112"/>
      <c r="E18" s="112"/>
      <c r="F18" s="112"/>
      <c r="G18" s="113"/>
    </row>
    <row r="19" spans="3:9" ht="15.75" thickBot="1" x14ac:dyDescent="0.3">
      <c r="C19" s="125"/>
      <c r="D19" s="107">
        <v>16734257</v>
      </c>
      <c r="E19" s="107">
        <v>15322609</v>
      </c>
      <c r="F19" s="107">
        <v>1411648</v>
      </c>
      <c r="G19" s="126">
        <v>1554564</v>
      </c>
      <c r="H19" s="102">
        <f t="shared" ref="H19" si="0">SUM(H5:H17)</f>
        <v>0</v>
      </c>
    </row>
    <row r="20" spans="3:9" ht="15.75" thickTop="1" x14ac:dyDescent="0.25"/>
    <row r="31" spans="3:9" x14ac:dyDescent="0.25">
      <c r="I31" s="104"/>
    </row>
    <row r="32" spans="3:9" x14ac:dyDescent="0.25">
      <c r="I32" s="105"/>
    </row>
    <row r="33" spans="9:9" x14ac:dyDescent="0.25">
      <c r="I33" s="106"/>
    </row>
    <row r="35" spans="9:9" ht="15.75" thickBot="1" x14ac:dyDescent="0.3">
      <c r="I35" s="107"/>
    </row>
    <row r="36" spans="9:9"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Liquid Capital</vt:lpstr>
      <vt:lpstr>1.5 &amp; 3.8</vt:lpstr>
      <vt:lpstr>var_margin</vt:lpstr>
      <vt:lpstr>Sheet1</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2021-10-05T07:01:59Z</dcterms:modified>
</cp:coreProperties>
</file>