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5315" windowHeight="7995" activeTab="1"/>
  </bookViews>
  <sheets>
    <sheet name="SOFP" sheetId="1" r:id="rId1"/>
    <sheet name="SOCI" sheetId="2" r:id="rId2"/>
  </sheets>
  <calcPr calcId="124519"/>
</workbook>
</file>

<file path=xl/calcChain.xml><?xml version="1.0" encoding="utf-8"?>
<calcChain xmlns="http://schemas.openxmlformats.org/spreadsheetml/2006/main">
  <c r="F19" i="2"/>
  <c r="F14"/>
  <c r="F39"/>
  <c r="D57" i="1"/>
  <c r="F22" i="2" l="1"/>
  <c r="F33" l="1"/>
  <c r="F25"/>
  <c r="D24" i="1"/>
  <c r="F40" i="2"/>
  <c r="F13"/>
  <c r="F29" l="1"/>
  <c r="F27"/>
  <c r="F31" s="1"/>
  <c r="F30"/>
  <c r="D61" i="1" l="1"/>
  <c r="D48"/>
  <c r="D26"/>
  <c r="D15"/>
  <c r="D28" l="1"/>
  <c r="F36" i="2"/>
  <c r="F44" l="1"/>
  <c r="F47" l="1"/>
  <c r="F49" l="1"/>
  <c r="F55" l="1"/>
  <c r="D38" i="1" s="1"/>
  <c r="D41" l="1"/>
  <c r="D64" s="1"/>
</calcChain>
</file>

<file path=xl/sharedStrings.xml><?xml version="1.0" encoding="utf-8"?>
<sst xmlns="http://schemas.openxmlformats.org/spreadsheetml/2006/main" count="89" uniqueCount="83">
  <si>
    <t>Non Current Assets</t>
  </si>
  <si>
    <t>Long Term Investment</t>
  </si>
  <si>
    <t>Trading Rights</t>
  </si>
  <si>
    <t>Vehicle</t>
  </si>
  <si>
    <t>Computer Equipment</t>
  </si>
  <si>
    <t>Office Equipment</t>
  </si>
  <si>
    <t>Security Deposit</t>
  </si>
  <si>
    <t>Furnitue and Fixture</t>
  </si>
  <si>
    <t>Current Assets</t>
  </si>
  <si>
    <t>Loan to Employee</t>
  </si>
  <si>
    <t>Advance Tax</t>
  </si>
  <si>
    <t>Account Receiveable</t>
  </si>
  <si>
    <t xml:space="preserve">Deposit against Exposure </t>
  </si>
  <si>
    <t>Cash &amp; Bank</t>
  </si>
  <si>
    <t>Petty Cash</t>
  </si>
  <si>
    <t>EQUITY AND LIABILITIES</t>
  </si>
  <si>
    <t>ASSETS</t>
  </si>
  <si>
    <t>Capital and Reserves</t>
  </si>
  <si>
    <t>Sponsors Loan</t>
  </si>
  <si>
    <t xml:space="preserve">Provident Fund </t>
  </si>
  <si>
    <t>Non-Current Liabilities</t>
  </si>
  <si>
    <t>Current Liabilities</t>
  </si>
  <si>
    <t>Withholding Tax</t>
  </si>
  <si>
    <t>Trading Tax</t>
  </si>
  <si>
    <t>Capital gain Tax</t>
  </si>
  <si>
    <t>20000000 Ordinary Shares of Rs. 10 each issued for cash</t>
  </si>
  <si>
    <t xml:space="preserve">Authorised Capital </t>
  </si>
  <si>
    <t>Issued Subscribed and Paid up capital</t>
  </si>
  <si>
    <t>5100000 Ordinary Shares of Rs. 10 each issued for cash</t>
  </si>
  <si>
    <t xml:space="preserve">Statement of profit or Loss and Other comprehensive income </t>
  </si>
  <si>
    <t>Income</t>
  </si>
  <si>
    <t>Brokerage Income</t>
  </si>
  <si>
    <t>Expenses</t>
  </si>
  <si>
    <t>Other Income</t>
  </si>
  <si>
    <t xml:space="preserve">Administrative </t>
  </si>
  <si>
    <t>Communication</t>
  </si>
  <si>
    <t>Entertainment</t>
  </si>
  <si>
    <t>Other</t>
  </si>
  <si>
    <t>Reapair and Maintenance</t>
  </si>
  <si>
    <t>Internet</t>
  </si>
  <si>
    <t>Operating</t>
  </si>
  <si>
    <t>CDC Charges</t>
  </si>
  <si>
    <t>NCCPL</t>
  </si>
  <si>
    <t>LAGA Charges</t>
  </si>
  <si>
    <t>Financial</t>
  </si>
  <si>
    <t xml:space="preserve">Bank &amp; Other </t>
  </si>
  <si>
    <t>Profit/Loss before tax</t>
  </si>
  <si>
    <t>Tax</t>
  </si>
  <si>
    <t>Commissions</t>
  </si>
  <si>
    <t>Salaries</t>
  </si>
  <si>
    <t>Profit after Tax</t>
  </si>
  <si>
    <t>Total Expenses</t>
  </si>
  <si>
    <t>Retained Earnings</t>
  </si>
  <si>
    <t>A.N. Equities (Pvt) Ltd.</t>
  </si>
  <si>
    <t>Total assets</t>
  </si>
  <si>
    <t>Contingencies and Commitments</t>
  </si>
  <si>
    <t>Rupees</t>
  </si>
  <si>
    <t>Trade Payables</t>
  </si>
  <si>
    <t>Depreciation</t>
  </si>
  <si>
    <t>Current tax payable</t>
  </si>
  <si>
    <t>Other comprehensive income</t>
  </si>
  <si>
    <t>Total Comprehensive income</t>
  </si>
  <si>
    <t>Miscelinious</t>
  </si>
  <si>
    <t>Gain on investments</t>
  </si>
  <si>
    <t>fee and Subscription</t>
  </si>
  <si>
    <t>Overdraft</t>
  </si>
  <si>
    <t>Members loan</t>
  </si>
  <si>
    <t>Professional charges</t>
  </si>
  <si>
    <t>LSE Financial service Room charges</t>
  </si>
  <si>
    <t xml:space="preserve"> </t>
  </si>
  <si>
    <t>Members Loan</t>
  </si>
  <si>
    <t>for the quarter ended March 31, 2017</t>
  </si>
  <si>
    <t>Printing &amp; Stationary</t>
  </si>
  <si>
    <t>Office rent</t>
  </si>
  <si>
    <t>Mark up on loan</t>
  </si>
  <si>
    <t>MF Commission</t>
  </si>
  <si>
    <t xml:space="preserve">MF Income </t>
  </si>
  <si>
    <t>Transaction cost received</t>
  </si>
  <si>
    <t>Back office commission</t>
  </si>
  <si>
    <t>Prepaid Expenses</t>
  </si>
  <si>
    <t>Accrued Income</t>
  </si>
  <si>
    <t>Statement of Financial position</t>
  </si>
  <si>
    <t>as at March 31, 2017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</si>
</sst>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[$-409]d\-mmm\-yy;@"/>
    <numFmt numFmtId="165" formatCode="#,##0.0"/>
    <numFmt numFmtId="168" formatCode="0."/>
    <numFmt numFmtId="169" formatCode="#,##0;\(#,##0\)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3"/>
      <name val="Arial"/>
      <family val="2"/>
    </font>
    <font>
      <sz val="12"/>
      <name val="Times New Roman"/>
      <family val="1"/>
    </font>
    <font>
      <sz val="11"/>
      <color theme="1" tint="0.499984740745262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168" fontId="6" fillId="0" borderId="0" applyFont="0" applyFill="0" applyBorder="0" applyAlignment="0" applyProtection="0"/>
    <xf numFmtId="0" fontId="6" fillId="0" borderId="0"/>
  </cellStyleXfs>
  <cellXfs count="40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5" fontId="0" fillId="0" borderId="0" xfId="0" applyNumberFormat="1" applyFont="1" applyAlignment="1">
      <alignment horizontal="center"/>
    </xf>
    <xf numFmtId="40" fontId="0" fillId="0" borderId="0" xfId="0" applyNumberFormat="1"/>
    <xf numFmtId="40" fontId="1" fillId="0" borderId="0" xfId="0" applyNumberFormat="1" applyFont="1"/>
    <xf numFmtId="40" fontId="1" fillId="0" borderId="2" xfId="0" applyNumberFormat="1" applyFont="1" applyBorder="1"/>
    <xf numFmtId="164" fontId="0" fillId="0" borderId="0" xfId="0" applyNumberFormat="1"/>
    <xf numFmtId="0" fontId="4" fillId="0" borderId="0" xfId="0" applyFont="1"/>
    <xf numFmtId="0" fontId="5" fillId="0" borderId="0" xfId="0" applyFont="1"/>
    <xf numFmtId="0" fontId="0" fillId="0" borderId="0" xfId="0" applyAlignment="1">
      <alignment wrapText="1"/>
    </xf>
    <xf numFmtId="40" fontId="0" fillId="0" borderId="3" xfId="0" applyNumberFormat="1" applyBorder="1"/>
    <xf numFmtId="40" fontId="5" fillId="0" borderId="1" xfId="0" applyNumberFormat="1" applyFont="1" applyBorder="1"/>
    <xf numFmtId="0" fontId="4" fillId="0" borderId="0" xfId="0" applyFont="1" applyFill="1" applyAlignment="1"/>
    <xf numFmtId="0" fontId="4" fillId="0" borderId="0" xfId="0" applyFont="1" applyFill="1"/>
    <xf numFmtId="0" fontId="0" fillId="0" borderId="0" xfId="0" applyFill="1"/>
    <xf numFmtId="40" fontId="5" fillId="0" borderId="4" xfId="0" applyNumberFormat="1" applyFont="1" applyBorder="1"/>
    <xf numFmtId="164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40" fontId="4" fillId="0" borderId="0" xfId="0" applyNumberFormat="1" applyFont="1" applyFill="1"/>
    <xf numFmtId="0" fontId="3" fillId="0" borderId="0" xfId="0" applyFont="1" applyFill="1" applyAlignment="1">
      <alignment horizontal="left"/>
    </xf>
    <xf numFmtId="40" fontId="1" fillId="0" borderId="0" xfId="0" applyNumberFormat="1" applyFont="1" applyBorder="1"/>
    <xf numFmtId="0" fontId="7" fillId="0" borderId="0" xfId="3" applyFont="1" applyAlignment="1">
      <alignment horizontal="left"/>
    </xf>
    <xf numFmtId="0" fontId="7" fillId="0" borderId="0" xfId="3" applyFont="1" applyFill="1" applyAlignment="1">
      <alignment horizontal="right" indent="1"/>
    </xf>
    <xf numFmtId="4" fontId="0" fillId="0" borderId="0" xfId="0" applyNumberFormat="1" applyFont="1"/>
    <xf numFmtId="0" fontId="0" fillId="0" borderId="0" xfId="0" applyFont="1"/>
    <xf numFmtId="40" fontId="5" fillId="0" borderId="5" xfId="0" applyNumberFormat="1" applyFont="1" applyFill="1" applyBorder="1"/>
    <xf numFmtId="40" fontId="5" fillId="0" borderId="0" xfId="0" applyNumberFormat="1" applyFont="1" applyFill="1"/>
    <xf numFmtId="40" fontId="0" fillId="0" borderId="0" xfId="0" applyNumberFormat="1" applyFont="1" applyFill="1"/>
    <xf numFmtId="40" fontId="9" fillId="0" borderId="0" xfId="0" applyNumberFormat="1" applyFont="1" applyFill="1"/>
    <xf numFmtId="38" fontId="5" fillId="0" borderId="2" xfId="0" applyNumberFormat="1" applyFont="1" applyBorder="1"/>
    <xf numFmtId="0" fontId="10" fillId="0" borderId="0" xfId="0" applyFont="1" applyFill="1"/>
    <xf numFmtId="0" fontId="11" fillId="0" borderId="0" xfId="0" applyFont="1" applyFill="1" applyAlignment="1">
      <alignment horizontal="left"/>
    </xf>
    <xf numFmtId="0" fontId="11" fillId="0" borderId="0" xfId="0" applyFont="1" applyFill="1" applyAlignment="1"/>
    <xf numFmtId="40" fontId="0" fillId="0" borderId="0" xfId="0" applyNumberFormat="1" applyFill="1"/>
    <xf numFmtId="0" fontId="10" fillId="0" borderId="0" xfId="0" applyFont="1" applyFill="1" applyAlignment="1"/>
    <xf numFmtId="40" fontId="4" fillId="0" borderId="0" xfId="0" applyNumberFormat="1" applyFont="1" applyFill="1" applyAlignment="1"/>
    <xf numFmtId="0" fontId="1" fillId="0" borderId="0" xfId="0" applyFont="1" applyFill="1"/>
  </cellXfs>
  <cellStyles count="4">
    <cellStyle name="=C:\WINNT\SYSTEM32\COMMAND.COM 2" xfId="1"/>
    <cellStyle name="Comma 5" xfId="2"/>
    <cellStyle name="Normal" xfId="0" builtinId="0"/>
    <cellStyle name="Normal_Final 2007(12-11-07)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0"/>
  <sheetViews>
    <sheetView topLeftCell="A7" workbookViewId="0">
      <selection activeCell="A10" sqref="A10:A11"/>
    </sheetView>
  </sheetViews>
  <sheetFormatPr defaultRowHeight="15"/>
  <cols>
    <col min="1" max="1" width="34.7109375" bestFit="1" customWidth="1"/>
    <col min="4" max="4" width="16.140625" style="6" bestFit="1" customWidth="1"/>
    <col min="6" max="10" width="14.5703125" bestFit="1" customWidth="1"/>
  </cols>
  <sheetData>
    <row r="1" spans="1:13" ht="18.75">
      <c r="A1" s="33" t="s">
        <v>53</v>
      </c>
      <c r="B1" s="17"/>
      <c r="C1" s="17"/>
      <c r="D1" s="36"/>
      <c r="E1" s="17"/>
    </row>
    <row r="2" spans="1:13" ht="21">
      <c r="A2" s="34" t="s">
        <v>81</v>
      </c>
      <c r="B2" s="16"/>
      <c r="C2" s="17"/>
      <c r="D2" s="36"/>
      <c r="E2" s="17"/>
    </row>
    <row r="3" spans="1:13" ht="21">
      <c r="A3" s="35" t="s">
        <v>82</v>
      </c>
      <c r="B3" s="22"/>
      <c r="C3" s="22"/>
      <c r="D3" s="22"/>
      <c r="E3" s="22"/>
      <c r="F3" s="22"/>
      <c r="G3" s="22"/>
      <c r="H3" s="22"/>
    </row>
    <row r="4" spans="1:13" ht="21">
      <c r="D4" s="19">
        <v>42825</v>
      </c>
      <c r="E4" s="4"/>
      <c r="F4" s="20"/>
      <c r="G4" s="3"/>
      <c r="H4" s="3"/>
      <c r="I4" s="3"/>
      <c r="J4" s="3"/>
      <c r="K4" s="3"/>
      <c r="L4" s="3"/>
      <c r="M4" s="3"/>
    </row>
    <row r="5" spans="1:13" ht="21">
      <c r="D5" s="19" t="s">
        <v>56</v>
      </c>
      <c r="E5" s="4"/>
      <c r="F5" s="20"/>
      <c r="G5" s="3"/>
      <c r="H5" s="3"/>
      <c r="I5" s="3"/>
      <c r="J5" s="3"/>
      <c r="K5" s="3"/>
      <c r="L5" s="3"/>
      <c r="M5" s="3"/>
    </row>
    <row r="6" spans="1:13" ht="21">
      <c r="A6" s="10" t="s">
        <v>16</v>
      </c>
      <c r="D6" s="9"/>
      <c r="F6" s="5"/>
      <c r="G6" s="3"/>
      <c r="H6" s="3"/>
      <c r="I6" s="3"/>
      <c r="J6" s="3"/>
      <c r="K6" s="3"/>
      <c r="L6" s="3"/>
      <c r="M6" s="3"/>
    </row>
    <row r="7" spans="1:13" ht="15.75">
      <c r="A7" s="11" t="s">
        <v>0</v>
      </c>
    </row>
    <row r="8" spans="1:13">
      <c r="A8" t="s">
        <v>1</v>
      </c>
      <c r="D8" s="6">
        <v>5955088</v>
      </c>
    </row>
    <row r="9" spans="1:13">
      <c r="A9" t="s">
        <v>2</v>
      </c>
      <c r="D9" s="6">
        <v>4100000</v>
      </c>
      <c r="F9" s="6"/>
    </row>
    <row r="10" spans="1:13">
      <c r="A10" t="s">
        <v>3</v>
      </c>
      <c r="D10" s="6">
        <v>1042288</v>
      </c>
    </row>
    <row r="11" spans="1:13">
      <c r="A11" t="s">
        <v>7</v>
      </c>
      <c r="D11" s="6">
        <v>163542</v>
      </c>
    </row>
    <row r="12" spans="1:13">
      <c r="A12" t="s">
        <v>5</v>
      </c>
      <c r="D12" s="6">
        <v>804941</v>
      </c>
      <c r="G12" s="6"/>
    </row>
    <row r="13" spans="1:13">
      <c r="A13" t="s">
        <v>4</v>
      </c>
      <c r="D13" s="6">
        <v>377998</v>
      </c>
    </row>
    <row r="14" spans="1:13">
      <c r="A14" t="s">
        <v>6</v>
      </c>
      <c r="D14" s="6">
        <v>650000</v>
      </c>
    </row>
    <row r="15" spans="1:13">
      <c r="D15" s="8">
        <f>SUM(D8:D14)</f>
        <v>13093857</v>
      </c>
    </row>
    <row r="16" spans="1:13">
      <c r="D16" s="7"/>
    </row>
    <row r="17" spans="1:10" ht="15.75">
      <c r="A17" s="11" t="s">
        <v>8</v>
      </c>
    </row>
    <row r="18" spans="1:10">
      <c r="A18" t="s">
        <v>10</v>
      </c>
      <c r="D18" s="6">
        <v>559932</v>
      </c>
    </row>
    <row r="19" spans="1:10">
      <c r="A19" t="s">
        <v>9</v>
      </c>
      <c r="D19" s="26">
        <v>2877400</v>
      </c>
      <c r="G19" s="6"/>
    </row>
    <row r="20" spans="1:10">
      <c r="A20" t="s">
        <v>11</v>
      </c>
      <c r="D20" s="6">
        <v>363910065</v>
      </c>
      <c r="F20" s="6"/>
    </row>
    <row r="21" spans="1:10">
      <c r="A21" t="s">
        <v>12</v>
      </c>
      <c r="D21" s="6">
        <v>51582498</v>
      </c>
    </row>
    <row r="22" spans="1:10">
      <c r="A22" t="s">
        <v>80</v>
      </c>
      <c r="D22" s="6">
        <v>733708</v>
      </c>
    </row>
    <row r="23" spans="1:10">
      <c r="A23" t="s">
        <v>79</v>
      </c>
      <c r="D23" s="6">
        <v>120000</v>
      </c>
    </row>
    <row r="24" spans="1:10">
      <c r="A24" t="s">
        <v>13</v>
      </c>
      <c r="D24" s="6">
        <f>12802197.93+16455000.34+135409.56</f>
        <v>29392607.829999998</v>
      </c>
      <c r="F24" s="6"/>
    </row>
    <row r="25" spans="1:10">
      <c r="A25" t="s">
        <v>14</v>
      </c>
      <c r="D25" s="6">
        <v>585765</v>
      </c>
      <c r="J25" s="6"/>
    </row>
    <row r="26" spans="1:10">
      <c r="D26" s="8">
        <f>SUM(D18:D25)</f>
        <v>449761975.82999998</v>
      </c>
      <c r="J26" t="s">
        <v>69</v>
      </c>
    </row>
    <row r="28" spans="1:10" ht="16.5" thickBot="1">
      <c r="A28" s="11" t="s">
        <v>54</v>
      </c>
      <c r="D28" s="14">
        <f>+D15+D26</f>
        <v>462855832.82999998</v>
      </c>
    </row>
    <row r="30" spans="1:10" ht="18.75">
      <c r="A30" s="10" t="s">
        <v>15</v>
      </c>
      <c r="H30" s="6"/>
    </row>
    <row r="31" spans="1:10" ht="15.75">
      <c r="A31" s="11" t="s">
        <v>17</v>
      </c>
    </row>
    <row r="32" spans="1:10">
      <c r="A32" s="2" t="s">
        <v>26</v>
      </c>
    </row>
    <row r="33" spans="1:7" ht="30" customHeight="1" thickBot="1">
      <c r="A33" s="12" t="s">
        <v>25</v>
      </c>
      <c r="D33" s="13">
        <v>200000000</v>
      </c>
      <c r="F33" s="6"/>
    </row>
    <row r="35" spans="1:7">
      <c r="A35" t="s">
        <v>27</v>
      </c>
    </row>
    <row r="36" spans="1:7" ht="30">
      <c r="A36" s="12" t="s">
        <v>28</v>
      </c>
      <c r="D36" s="6">
        <v>51000000</v>
      </c>
    </row>
    <row r="37" spans="1:7">
      <c r="A37" t="s">
        <v>63</v>
      </c>
      <c r="D37" s="6">
        <v>2039044</v>
      </c>
      <c r="G37" s="6"/>
    </row>
    <row r="38" spans="1:7">
      <c r="A38" t="s">
        <v>52</v>
      </c>
      <c r="D38" s="6">
        <f>SOCI!F55-40424+8766367</f>
        <v>15438812.73</v>
      </c>
    </row>
    <row r="41" spans="1:7">
      <c r="D41" s="8">
        <f>SUM(D36:D40)</f>
        <v>68477856.730000004</v>
      </c>
    </row>
    <row r="42" spans="1:7">
      <c r="D42" s="23" t="s">
        <v>69</v>
      </c>
      <c r="G42" s="6"/>
    </row>
    <row r="44" spans="1:7" ht="15.75">
      <c r="A44" s="11" t="s">
        <v>20</v>
      </c>
    </row>
    <row r="45" spans="1:7" ht="15.75">
      <c r="A45" s="1" t="s">
        <v>66</v>
      </c>
      <c r="D45" s="6">
        <v>44500000</v>
      </c>
    </row>
    <row r="46" spans="1:7">
      <c r="A46" t="s">
        <v>18</v>
      </c>
      <c r="D46" s="6">
        <v>65000000</v>
      </c>
    </row>
    <row r="47" spans="1:7">
      <c r="A47" t="s">
        <v>19</v>
      </c>
      <c r="D47" s="6">
        <v>887382</v>
      </c>
    </row>
    <row r="48" spans="1:7">
      <c r="D48" s="8">
        <f>SUM(D45:D47)</f>
        <v>110387382</v>
      </c>
    </row>
    <row r="50" spans="1:9">
      <c r="G50" s="6" t="s">
        <v>69</v>
      </c>
    </row>
    <row r="51" spans="1:9" ht="15.75">
      <c r="A51" s="11" t="s">
        <v>21</v>
      </c>
      <c r="I51" s="6"/>
    </row>
    <row r="52" spans="1:9">
      <c r="A52" t="s">
        <v>65</v>
      </c>
      <c r="D52" s="6">
        <v>2903675.05</v>
      </c>
    </row>
    <row r="53" spans="1:9">
      <c r="A53" t="s">
        <v>57</v>
      </c>
      <c r="D53" s="6">
        <v>163714561</v>
      </c>
    </row>
    <row r="54" spans="1:9">
      <c r="A54" t="s">
        <v>22</v>
      </c>
      <c r="D54" s="6">
        <v>455944.05</v>
      </c>
      <c r="G54" s="6"/>
      <c r="I54" s="6"/>
    </row>
    <row r="55" spans="1:9">
      <c r="A55" t="s">
        <v>23</v>
      </c>
      <c r="D55" s="6">
        <v>45132</v>
      </c>
      <c r="F55" s="6"/>
    </row>
    <row r="56" spans="1:9">
      <c r="A56" t="s">
        <v>24</v>
      </c>
      <c r="D56" s="6">
        <v>746998</v>
      </c>
      <c r="G56" s="6"/>
    </row>
    <row r="57" spans="1:9">
      <c r="A57" t="s">
        <v>59</v>
      </c>
      <c r="D57" s="6">
        <f>90698+90698+90698</f>
        <v>272094</v>
      </c>
      <c r="G57" s="6"/>
    </row>
    <row r="58" spans="1:9">
      <c r="A58" t="s">
        <v>78</v>
      </c>
      <c r="D58" s="6">
        <v>1948</v>
      </c>
      <c r="G58" s="6"/>
    </row>
    <row r="59" spans="1:9">
      <c r="A59" t="s">
        <v>70</v>
      </c>
      <c r="D59" s="6">
        <v>9900242</v>
      </c>
      <c r="G59" s="6"/>
    </row>
    <row r="60" spans="1:9">
      <c r="A60" t="s">
        <v>18</v>
      </c>
      <c r="D60" s="6">
        <v>105950000</v>
      </c>
    </row>
    <row r="61" spans="1:9">
      <c r="D61" s="8">
        <f>SUM(D52:D60)</f>
        <v>283990594.10000002</v>
      </c>
      <c r="G61" s="6"/>
    </row>
    <row r="63" spans="1:9">
      <c r="A63" t="s">
        <v>55</v>
      </c>
      <c r="D63" s="6">
        <v>0</v>
      </c>
      <c r="G63" t="s">
        <v>69</v>
      </c>
    </row>
    <row r="64" spans="1:9" ht="16.5" thickBot="1">
      <c r="D64" s="14">
        <f>D61+D48+D41</f>
        <v>462855832.83000004</v>
      </c>
    </row>
    <row r="70" spans="1:4" ht="16.5">
      <c r="A70" s="24"/>
      <c r="D70" s="25"/>
    </row>
  </sheetData>
  <pageMargins left="0.7" right="0.7" top="0.75" bottom="0.75" header="0.3" footer="0.3"/>
  <pageSetup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O57"/>
  <sheetViews>
    <sheetView tabSelected="1" topLeftCell="A2" workbookViewId="0">
      <selection activeCell="B19" sqref="B19"/>
    </sheetView>
  </sheetViews>
  <sheetFormatPr defaultRowHeight="15"/>
  <cols>
    <col min="1" max="1" width="27" customWidth="1"/>
    <col min="2" max="2" width="32.28515625" bestFit="1" customWidth="1"/>
    <col min="6" max="6" width="15" style="6" bestFit="1" customWidth="1"/>
  </cols>
  <sheetData>
    <row r="3" spans="1:15" ht="18.75">
      <c r="A3" s="33" t="s">
        <v>53</v>
      </c>
      <c r="B3" s="16"/>
      <c r="C3" s="17"/>
      <c r="D3" s="16"/>
      <c r="E3" s="17"/>
      <c r="F3" s="21"/>
    </row>
    <row r="4" spans="1:15" ht="18.75">
      <c r="A4" s="37" t="s">
        <v>29</v>
      </c>
      <c r="B4" s="15"/>
      <c r="C4" s="15"/>
      <c r="D4" s="38"/>
      <c r="E4" s="15"/>
      <c r="F4" s="15"/>
      <c r="G4" s="15"/>
      <c r="H4" s="15"/>
      <c r="K4" s="15"/>
      <c r="L4" s="15"/>
      <c r="M4" s="15"/>
      <c r="N4" s="15"/>
      <c r="O4" s="15"/>
    </row>
    <row r="5" spans="1:15" ht="18.75">
      <c r="A5" s="33" t="s">
        <v>71</v>
      </c>
      <c r="B5" s="16"/>
      <c r="C5" s="16"/>
      <c r="D5" s="21"/>
      <c r="E5" s="39"/>
      <c r="F5" s="17"/>
      <c r="G5" s="17"/>
      <c r="H5" s="17"/>
      <c r="K5" s="17"/>
      <c r="L5" s="17"/>
      <c r="M5" s="17"/>
      <c r="N5" s="17"/>
      <c r="O5" s="17"/>
    </row>
    <row r="6" spans="1:15" ht="15.75">
      <c r="F6" s="19">
        <v>42825</v>
      </c>
    </row>
    <row r="7" spans="1:15" ht="15.75">
      <c r="F7" s="19" t="s">
        <v>56</v>
      </c>
    </row>
    <row r="8" spans="1:15" ht="18.75">
      <c r="A8" s="10" t="s">
        <v>30</v>
      </c>
    </row>
    <row r="9" spans="1:15">
      <c r="B9" t="s">
        <v>31</v>
      </c>
      <c r="F9" s="6">
        <v>24504084.050000001</v>
      </c>
    </row>
    <row r="10" spans="1:15">
      <c r="B10" t="s">
        <v>75</v>
      </c>
      <c r="F10" s="6">
        <v>1381745.61</v>
      </c>
    </row>
    <row r="11" spans="1:15">
      <c r="B11" t="s">
        <v>76</v>
      </c>
      <c r="F11" s="6">
        <v>2403446.1</v>
      </c>
    </row>
    <row r="12" spans="1:15">
      <c r="B12" t="s">
        <v>77</v>
      </c>
      <c r="F12" s="6">
        <v>3200327</v>
      </c>
    </row>
    <row r="13" spans="1:15">
      <c r="B13" t="s">
        <v>33</v>
      </c>
      <c r="F13" s="6">
        <f>24244+189773.6+359627.35+58492.08+70959.78</f>
        <v>703096.80999999994</v>
      </c>
    </row>
    <row r="14" spans="1:15" ht="15.75">
      <c r="F14" s="32">
        <f>SUM(F9:F13)</f>
        <v>32192699.57</v>
      </c>
    </row>
    <row r="15" spans="1:15" ht="18.75">
      <c r="A15" s="10" t="s">
        <v>32</v>
      </c>
    </row>
    <row r="16" spans="1:15" ht="15.75">
      <c r="A16" s="1" t="s">
        <v>34</v>
      </c>
    </row>
    <row r="17" spans="1:6" ht="15.75">
      <c r="A17" s="11"/>
      <c r="B17" t="s">
        <v>48</v>
      </c>
      <c r="F17" s="6">
        <v>11724638</v>
      </c>
    </row>
    <row r="18" spans="1:6" ht="15.75">
      <c r="A18" s="11"/>
      <c r="B18" t="s">
        <v>58</v>
      </c>
      <c r="F18" s="6">
        <v>123238</v>
      </c>
    </row>
    <row r="19" spans="1:6" ht="15.75">
      <c r="A19" s="11"/>
      <c r="B19" t="s">
        <v>49</v>
      </c>
      <c r="F19" s="6">
        <f>3745626+290664</f>
        <v>4036290</v>
      </c>
    </row>
    <row r="20" spans="1:6">
      <c r="B20" t="s">
        <v>35</v>
      </c>
      <c r="F20" s="6">
        <v>135662</v>
      </c>
    </row>
    <row r="21" spans="1:6">
      <c r="B21" t="s">
        <v>72</v>
      </c>
      <c r="F21" s="6">
        <v>68934</v>
      </c>
    </row>
    <row r="22" spans="1:6">
      <c r="B22" t="s">
        <v>62</v>
      </c>
      <c r="F22" s="6">
        <f>36723+22552</f>
        <v>59275</v>
      </c>
    </row>
    <row r="23" spans="1:6">
      <c r="B23" t="s">
        <v>68</v>
      </c>
      <c r="F23" s="6">
        <v>75309</v>
      </c>
    </row>
    <row r="24" spans="1:6">
      <c r="B24" t="s">
        <v>64</v>
      </c>
      <c r="F24" s="6">
        <v>6000</v>
      </c>
    </row>
    <row r="25" spans="1:6">
      <c r="B25" t="s">
        <v>73</v>
      </c>
      <c r="F25" s="6">
        <f>97000+80000</f>
        <v>177000</v>
      </c>
    </row>
    <row r="26" spans="1:6">
      <c r="B26" t="s">
        <v>39</v>
      </c>
      <c r="F26" s="6">
        <v>99817</v>
      </c>
    </row>
    <row r="27" spans="1:6">
      <c r="B27" t="s">
        <v>36</v>
      </c>
      <c r="F27" s="6">
        <f>190230+34142</f>
        <v>224372</v>
      </c>
    </row>
    <row r="28" spans="1:6">
      <c r="B28" t="s">
        <v>67</v>
      </c>
      <c r="F28" s="6">
        <v>247950</v>
      </c>
    </row>
    <row r="29" spans="1:6">
      <c r="B29" t="s">
        <v>38</v>
      </c>
      <c r="F29" s="6">
        <f>26745</f>
        <v>26745</v>
      </c>
    </row>
    <row r="30" spans="1:6">
      <c r="B30" t="s">
        <v>37</v>
      </c>
      <c r="F30" s="6">
        <f>22810+5985+17060</f>
        <v>45855</v>
      </c>
    </row>
    <row r="31" spans="1:6">
      <c r="F31" s="8">
        <f>SUM(F17:F30)</f>
        <v>17051085</v>
      </c>
    </row>
    <row r="32" spans="1:6" ht="15.75">
      <c r="A32" s="1" t="s">
        <v>40</v>
      </c>
    </row>
    <row r="33" spans="1:6">
      <c r="B33" t="s">
        <v>41</v>
      </c>
      <c r="F33" s="6">
        <f>106872+27649+47847</f>
        <v>182368</v>
      </c>
    </row>
    <row r="34" spans="1:6">
      <c r="B34" t="s">
        <v>42</v>
      </c>
      <c r="F34" s="6">
        <v>258548</v>
      </c>
    </row>
    <row r="35" spans="1:6">
      <c r="B35" t="s">
        <v>43</v>
      </c>
      <c r="F35" s="6">
        <v>4181714.84</v>
      </c>
    </row>
    <row r="36" spans="1:6">
      <c r="F36" s="8">
        <f>SUM(F33:F35)</f>
        <v>4622630.84</v>
      </c>
    </row>
    <row r="37" spans="1:6" ht="15.75">
      <c r="A37" s="1" t="s">
        <v>44</v>
      </c>
    </row>
    <row r="38" spans="1:6" ht="15.75">
      <c r="A38" s="1"/>
      <c r="B38" t="s">
        <v>74</v>
      </c>
      <c r="F38" s="6">
        <v>3701543</v>
      </c>
    </row>
    <row r="39" spans="1:6">
      <c r="B39" t="s">
        <v>45</v>
      </c>
      <c r="F39" s="6">
        <f>13713+160</f>
        <v>13873</v>
      </c>
    </row>
    <row r="40" spans="1:6">
      <c r="F40" s="8">
        <f>SUM(F38:F39)</f>
        <v>3715416</v>
      </c>
    </row>
    <row r="44" spans="1:6" ht="15.75">
      <c r="A44" s="2" t="s">
        <v>51</v>
      </c>
      <c r="F44" s="18">
        <f>F31+F36+F40</f>
        <v>25389131.84</v>
      </c>
    </row>
    <row r="47" spans="1:6" ht="15.75">
      <c r="A47" s="2" t="s">
        <v>46</v>
      </c>
      <c r="F47" s="29">
        <f>F14-F44</f>
        <v>6803567.7300000004</v>
      </c>
    </row>
    <row r="48" spans="1:6" ht="15.75" thickBot="1">
      <c r="A48" t="s">
        <v>47</v>
      </c>
      <c r="F48" s="30">
        <v>90698</v>
      </c>
    </row>
    <row r="49" spans="1:7" ht="16.5" thickBot="1">
      <c r="A49" s="2" t="s">
        <v>50</v>
      </c>
      <c r="F49" s="28">
        <f>F47-F48</f>
        <v>6712869.7300000004</v>
      </c>
    </row>
    <row r="50" spans="1:7">
      <c r="F50" s="31"/>
    </row>
    <row r="51" spans="1:7">
      <c r="A51" s="27"/>
      <c r="B51" s="27"/>
      <c r="C51" s="27"/>
      <c r="D51" s="27"/>
      <c r="E51" s="27"/>
      <c r="F51" s="30"/>
      <c r="G51" s="27"/>
    </row>
    <row r="52" spans="1:7">
      <c r="A52" s="27" t="s">
        <v>60</v>
      </c>
      <c r="B52" s="27"/>
      <c r="C52" s="27"/>
      <c r="D52" s="27"/>
      <c r="E52" s="27"/>
      <c r="F52" s="30">
        <v>0</v>
      </c>
      <c r="G52" s="27"/>
    </row>
    <row r="53" spans="1:7">
      <c r="A53" s="27"/>
      <c r="B53" s="27"/>
      <c r="C53" s="27"/>
      <c r="D53" s="27"/>
      <c r="E53" s="27"/>
      <c r="F53" s="30"/>
      <c r="G53" s="27"/>
    </row>
    <row r="54" spans="1:7">
      <c r="A54" s="27"/>
      <c r="B54" s="27"/>
      <c r="C54" s="27"/>
      <c r="D54" s="27"/>
      <c r="E54" s="27"/>
      <c r="F54" s="30"/>
      <c r="G54" s="27"/>
    </row>
    <row r="55" spans="1:7" ht="15.75">
      <c r="A55" s="2" t="s">
        <v>61</v>
      </c>
      <c r="B55" s="27"/>
      <c r="C55" s="27"/>
      <c r="D55" s="27"/>
      <c r="E55" s="27"/>
      <c r="F55" s="29">
        <f>F49+F52</f>
        <v>6712869.7300000004</v>
      </c>
      <c r="G55" s="27"/>
    </row>
    <row r="56" spans="1:7">
      <c r="A56" s="27"/>
      <c r="B56" s="27"/>
      <c r="C56" s="27"/>
      <c r="D56" s="27"/>
      <c r="E56" s="27"/>
      <c r="F56" s="30"/>
      <c r="G56" s="27"/>
    </row>
    <row r="57" spans="1:7">
      <c r="A57" s="27"/>
      <c r="B57" s="27"/>
      <c r="C57" s="27"/>
      <c r="D57" s="27"/>
      <c r="E57" s="27"/>
      <c r="F57" s="30"/>
      <c r="G57" s="27"/>
    </row>
  </sheetData>
  <pageMargins left="0.7" right="0.7" top="0.75" bottom="0.75" header="0.3" footer="0.3"/>
  <pageSetup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SOFP</vt:lpstr>
      <vt:lpstr>SOCI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nasir</dc:creator>
  <cp:lastModifiedBy>intel</cp:lastModifiedBy>
  <cp:lastPrinted>2017-02-13T14:02:10Z</cp:lastPrinted>
  <dcterms:created xsi:type="dcterms:W3CDTF">2016-11-11T05:01:27Z</dcterms:created>
  <dcterms:modified xsi:type="dcterms:W3CDTF">2019-04-19T13:11:03Z</dcterms:modified>
</cp:coreProperties>
</file>