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315" windowHeight="7995" activeTab="1"/>
  </bookViews>
  <sheets>
    <sheet name="SOFP" sheetId="1" r:id="rId1"/>
    <sheet name="SOCI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F12" i="2"/>
  <c r="D57" i="1"/>
  <c r="D61" s="1"/>
  <c r="D47"/>
  <c r="D25"/>
  <c r="D55"/>
  <c r="F16" i="2" l="1"/>
  <c r="D11" i="1"/>
  <c r="D16" s="1"/>
  <c r="D27" s="1"/>
  <c r="D14"/>
  <c r="D13"/>
  <c r="F26" i="2"/>
  <c r="F21" l="1"/>
  <c r="F29"/>
  <c r="F30"/>
  <c r="F36" l="1"/>
  <c r="F31"/>
  <c r="F39"/>
  <c r="F43" l="1"/>
  <c r="F46" s="1"/>
  <c r="F48" l="1"/>
  <c r="F54" l="1"/>
  <c r="D37" i="1" l="1"/>
  <c r="D40" s="1"/>
  <c r="D64" s="1"/>
</calcChain>
</file>

<file path=xl/sharedStrings.xml><?xml version="1.0" encoding="utf-8"?>
<sst xmlns="http://schemas.openxmlformats.org/spreadsheetml/2006/main" count="84" uniqueCount="79">
  <si>
    <t>Non Current Assets</t>
  </si>
  <si>
    <t>Long Term Investment</t>
  </si>
  <si>
    <t>Trading Rights</t>
  </si>
  <si>
    <t>Vehicle</t>
  </si>
  <si>
    <t>Computer Equipment</t>
  </si>
  <si>
    <t>Office Equipment</t>
  </si>
  <si>
    <t>Security Deposit</t>
  </si>
  <si>
    <t>Furnitue and Fixture</t>
  </si>
  <si>
    <t>Current Assets</t>
  </si>
  <si>
    <t>Loan to Employee</t>
  </si>
  <si>
    <t>Advance Tax</t>
  </si>
  <si>
    <t>Account Receiveable</t>
  </si>
  <si>
    <t xml:space="preserve">Deposit against Exposure </t>
  </si>
  <si>
    <t>Cash &amp; Bank</t>
  </si>
  <si>
    <t>Petty Cash</t>
  </si>
  <si>
    <t>EQUITY AND LIABILITIES</t>
  </si>
  <si>
    <t>ASSETS</t>
  </si>
  <si>
    <t>Capital and Reserves</t>
  </si>
  <si>
    <t>Sponsors Loan</t>
  </si>
  <si>
    <t xml:space="preserve">Provident Fund </t>
  </si>
  <si>
    <t>Non-Current Liabilities</t>
  </si>
  <si>
    <t>Current Liabilities</t>
  </si>
  <si>
    <t>Withholding Tax</t>
  </si>
  <si>
    <t>Trading Tax</t>
  </si>
  <si>
    <t>Capital gain Tax</t>
  </si>
  <si>
    <t>20000000 Ordinary Shares of Rs. 10 each issued for cash</t>
  </si>
  <si>
    <t xml:space="preserve">Authorised Capital </t>
  </si>
  <si>
    <t>Issued Subscribed and Paid up capital</t>
  </si>
  <si>
    <t>5100000 Ordinary Shares of Rs. 10 each issued for cash</t>
  </si>
  <si>
    <t xml:space="preserve">Statement of profit or Loss and Other comprehensive income </t>
  </si>
  <si>
    <t>Income</t>
  </si>
  <si>
    <t>Brokerage Income</t>
  </si>
  <si>
    <t>Expenses</t>
  </si>
  <si>
    <t>Other Income</t>
  </si>
  <si>
    <t xml:space="preserve">Administrative </t>
  </si>
  <si>
    <t xml:space="preserve">Travelling </t>
  </si>
  <si>
    <t>Communication</t>
  </si>
  <si>
    <t>Printing</t>
  </si>
  <si>
    <t>Entertainment</t>
  </si>
  <si>
    <t>Other</t>
  </si>
  <si>
    <t>Reapair and Maintenance</t>
  </si>
  <si>
    <t>Internet</t>
  </si>
  <si>
    <t>Operating</t>
  </si>
  <si>
    <t>CDC Charges</t>
  </si>
  <si>
    <t>NCCPL</t>
  </si>
  <si>
    <t>Gujranwala Office rent</t>
  </si>
  <si>
    <t>LAGA Charges</t>
  </si>
  <si>
    <t>Financial</t>
  </si>
  <si>
    <t xml:space="preserve">Bank &amp; Other </t>
  </si>
  <si>
    <t>Profit/Loss before tax</t>
  </si>
  <si>
    <t>Tax</t>
  </si>
  <si>
    <t>Commissions</t>
  </si>
  <si>
    <t>Salaries</t>
  </si>
  <si>
    <t>Profit after Tax</t>
  </si>
  <si>
    <t>Total Expenses</t>
  </si>
  <si>
    <t>Retained Earnings</t>
  </si>
  <si>
    <t>A.N. Equities (Pvt) Ltd.</t>
  </si>
  <si>
    <t>Total assets</t>
  </si>
  <si>
    <t>Contingencies and Commitments</t>
  </si>
  <si>
    <t>Rupees</t>
  </si>
  <si>
    <t>Trade Payables</t>
  </si>
  <si>
    <t>Depreciation</t>
  </si>
  <si>
    <t>Current tax payable</t>
  </si>
  <si>
    <t>Other comprehensive income</t>
  </si>
  <si>
    <t>Total Comprehensive income</t>
  </si>
  <si>
    <t>Miscelinious</t>
  </si>
  <si>
    <t>Gain on investments</t>
  </si>
  <si>
    <t>fee and Subscription</t>
  </si>
  <si>
    <t>Overdraft</t>
  </si>
  <si>
    <t>Members loan</t>
  </si>
  <si>
    <t>Members Loan</t>
  </si>
  <si>
    <t>Professional charges</t>
  </si>
  <si>
    <t>LSE Financial service Room charges</t>
  </si>
  <si>
    <t>Suspense Account</t>
  </si>
  <si>
    <t xml:space="preserve"> </t>
  </si>
  <si>
    <t>for the quarter ended December 31, 2016</t>
  </si>
  <si>
    <t>Accrued Liabilities</t>
  </si>
  <si>
    <t>Statement of Financial position</t>
  </si>
  <si>
    <t>as at December 31, 2016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</si>
</sst>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0.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1"/>
      <color theme="1" tint="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40" fontId="0" fillId="0" borderId="0" xfId="0" applyNumberFormat="1"/>
    <xf numFmtId="40" fontId="1" fillId="0" borderId="0" xfId="0" applyNumberFormat="1" applyFont="1"/>
    <xf numFmtId="40" fontId="1" fillId="0" borderId="2" xfId="0" applyNumberFormat="1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0" fontId="0" fillId="0" borderId="3" xfId="0" applyNumberFormat="1" applyBorder="1"/>
    <xf numFmtId="40" fontId="5" fillId="0" borderId="1" xfId="0" applyNumberFormat="1" applyFont="1" applyBorder="1"/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ill="1"/>
    <xf numFmtId="40" fontId="5" fillId="0" borderId="4" xfId="0" applyNumberFormat="1" applyFont="1" applyBorder="1"/>
    <xf numFmtId="164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40" fontId="4" fillId="0" borderId="0" xfId="0" applyNumberFormat="1" applyFont="1" applyFill="1"/>
    <xf numFmtId="0" fontId="3" fillId="0" borderId="0" xfId="0" applyFont="1" applyFill="1" applyAlignment="1">
      <alignment horizontal="left"/>
    </xf>
    <xf numFmtId="40" fontId="1" fillId="0" borderId="0" xfId="0" applyNumberFormat="1" applyFont="1" applyBorder="1"/>
    <xf numFmtId="0" fontId="7" fillId="0" borderId="0" xfId="3" applyFont="1" applyAlignment="1">
      <alignment horizontal="left"/>
    </xf>
    <xf numFmtId="0" fontId="7" fillId="0" borderId="0" xfId="3" applyFont="1" applyFill="1" applyAlignment="1">
      <alignment horizontal="right" indent="1"/>
    </xf>
    <xf numFmtId="4" fontId="0" fillId="0" borderId="0" xfId="0" applyNumberFormat="1" applyFont="1"/>
    <xf numFmtId="0" fontId="0" fillId="0" borderId="0" xfId="0" applyFont="1"/>
    <xf numFmtId="40" fontId="5" fillId="0" borderId="5" xfId="0" applyNumberFormat="1" applyFont="1" applyFill="1" applyBorder="1"/>
    <xf numFmtId="40" fontId="5" fillId="0" borderId="0" xfId="0" applyNumberFormat="1" applyFont="1" applyFill="1"/>
    <xf numFmtId="40" fontId="0" fillId="0" borderId="0" xfId="0" applyNumberFormat="1" applyFont="1" applyFill="1"/>
    <xf numFmtId="40" fontId="8" fillId="0" borderId="0" xfId="0" applyNumberFormat="1" applyFont="1" applyFill="1"/>
    <xf numFmtId="38" fontId="5" fillId="0" borderId="2" xfId="0" applyNumberFormat="1" applyFont="1" applyBorder="1"/>
    <xf numFmtId="40" fontId="0" fillId="0" borderId="0" xfId="0" applyNumberFormat="1" applyFill="1"/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/>
    <xf numFmtId="40" fontId="4" fillId="0" borderId="0" xfId="0" applyNumberFormat="1" applyFont="1" applyFill="1" applyAlignment="1"/>
    <xf numFmtId="0" fontId="1" fillId="0" borderId="0" xfId="0" applyFont="1" applyFill="1"/>
    <xf numFmtId="0" fontId="9" fillId="0" borderId="0" xfId="0" applyFont="1" applyFill="1" applyAlignment="1"/>
  </cellXfs>
  <cellStyles count="4">
    <cellStyle name="=C:\WINNT\SYSTEM32\COMMAND.COM 2" xfId="1"/>
    <cellStyle name="Comma 5" xfId="2"/>
    <cellStyle name="Normal" xfId="0" builtinId="0"/>
    <cellStyle name="Normal_Final 2007(12-11-07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70"/>
  <sheetViews>
    <sheetView workbookViewId="0">
      <selection activeCell="A2" sqref="A2:A4"/>
    </sheetView>
  </sheetViews>
  <sheetFormatPr defaultRowHeight="15"/>
  <cols>
    <col min="1" max="1" width="34.7109375" bestFit="1" customWidth="1"/>
    <col min="4" max="4" width="16.140625" style="6" bestFit="1" customWidth="1"/>
    <col min="6" max="6" width="13.5703125" bestFit="1" customWidth="1"/>
    <col min="7" max="9" width="14.5703125" bestFit="1" customWidth="1"/>
  </cols>
  <sheetData>
    <row r="2" spans="1:13" ht="18.75">
      <c r="A2" s="34" t="s">
        <v>56</v>
      </c>
      <c r="B2" s="17"/>
      <c r="C2" s="33"/>
      <c r="D2" s="33"/>
      <c r="E2" s="17"/>
    </row>
    <row r="3" spans="1:13" ht="21">
      <c r="A3" s="35" t="s">
        <v>77</v>
      </c>
      <c r="B3" s="22"/>
      <c r="C3" s="22"/>
      <c r="D3" s="22"/>
      <c r="E3" s="22"/>
      <c r="F3" s="22"/>
      <c r="G3" s="22"/>
      <c r="H3" s="22"/>
    </row>
    <row r="4" spans="1:13" ht="21">
      <c r="A4" s="36" t="s">
        <v>78</v>
      </c>
      <c r="B4" s="22"/>
      <c r="C4" s="22"/>
      <c r="D4" s="22"/>
      <c r="E4" s="22"/>
      <c r="F4" s="22"/>
      <c r="G4" s="22"/>
      <c r="H4" s="22"/>
    </row>
    <row r="5" spans="1:13" ht="21">
      <c r="D5" s="19">
        <v>42735</v>
      </c>
      <c r="E5" s="4"/>
      <c r="F5" s="20"/>
      <c r="G5" s="3"/>
      <c r="H5" s="3"/>
      <c r="I5" s="3"/>
      <c r="J5" s="3"/>
      <c r="K5" s="3"/>
      <c r="L5" s="3"/>
      <c r="M5" s="3"/>
    </row>
    <row r="6" spans="1:13" ht="21">
      <c r="D6" s="19" t="s">
        <v>59</v>
      </c>
      <c r="E6" s="4"/>
      <c r="F6" s="20"/>
      <c r="G6" s="3"/>
      <c r="H6" s="3"/>
      <c r="I6" s="3"/>
      <c r="J6" s="3"/>
      <c r="K6" s="3"/>
      <c r="L6" s="3"/>
      <c r="M6" s="3"/>
    </row>
    <row r="7" spans="1:13" ht="21">
      <c r="A7" s="10" t="s">
        <v>16</v>
      </c>
      <c r="D7" s="9"/>
      <c r="F7" s="5"/>
      <c r="G7" s="3"/>
      <c r="H7" s="3"/>
      <c r="I7" s="3"/>
      <c r="J7" s="3"/>
      <c r="K7" s="3"/>
      <c r="L7" s="3"/>
      <c r="M7" s="3"/>
    </row>
    <row r="8" spans="1:13" ht="15.75">
      <c r="A8" s="11" t="s">
        <v>0</v>
      </c>
    </row>
    <row r="9" spans="1:13">
      <c r="A9" t="s">
        <v>1</v>
      </c>
      <c r="D9" s="6">
        <v>5955088</v>
      </c>
    </row>
    <row r="10" spans="1:13">
      <c r="A10" t="s">
        <v>2</v>
      </c>
      <c r="D10" s="6">
        <v>4100000</v>
      </c>
    </row>
    <row r="11" spans="1:13">
      <c r="A11" t="s">
        <v>3</v>
      </c>
      <c r="D11" s="6">
        <f>1519179-422034</f>
        <v>1097145</v>
      </c>
    </row>
    <row r="12" spans="1:13">
      <c r="A12" t="s">
        <v>7</v>
      </c>
      <c r="D12" s="6">
        <v>169914</v>
      </c>
    </row>
    <row r="13" spans="1:13">
      <c r="A13" t="s">
        <v>5</v>
      </c>
      <c r="D13" s="6">
        <f>21299-1730</f>
        <v>19569</v>
      </c>
    </row>
    <row r="14" spans="1:13">
      <c r="A14" t="s">
        <v>4</v>
      </c>
      <c r="D14" s="6">
        <f>453087-44440</f>
        <v>408647</v>
      </c>
    </row>
    <row r="15" spans="1:13">
      <c r="A15" t="s">
        <v>6</v>
      </c>
      <c r="D15" s="6">
        <v>650000</v>
      </c>
    </row>
    <row r="16" spans="1:13">
      <c r="D16" s="8">
        <f>SUM(D9:D15)</f>
        <v>12400363</v>
      </c>
    </row>
    <row r="17" spans="1:7">
      <c r="D17" s="7"/>
    </row>
    <row r="18" spans="1:7" ht="15.75">
      <c r="A18" s="11" t="s">
        <v>8</v>
      </c>
    </row>
    <row r="19" spans="1:7">
      <c r="A19" t="s">
        <v>10</v>
      </c>
      <c r="D19" s="6">
        <v>281097.40000000002</v>
      </c>
    </row>
    <row r="20" spans="1:7">
      <c r="A20" t="s">
        <v>9</v>
      </c>
      <c r="D20" s="26">
        <v>392323</v>
      </c>
      <c r="G20" s="6"/>
    </row>
    <row r="21" spans="1:7">
      <c r="A21" t="s">
        <v>11</v>
      </c>
      <c r="D21" s="6">
        <v>299841507</v>
      </c>
      <c r="F21" s="6"/>
    </row>
    <row r="22" spans="1:7">
      <c r="A22" t="s">
        <v>12</v>
      </c>
      <c r="D22" s="6">
        <v>62668498</v>
      </c>
    </row>
    <row r="23" spans="1:7">
      <c r="A23" t="s">
        <v>13</v>
      </c>
      <c r="D23" s="6">
        <v>90069651</v>
      </c>
    </row>
    <row r="24" spans="1:7">
      <c r="A24" t="s">
        <v>14</v>
      </c>
      <c r="D24" s="6">
        <v>438734</v>
      </c>
    </row>
    <row r="25" spans="1:7">
      <c r="D25" s="8">
        <f>SUM(D19:D24)</f>
        <v>453691810.39999998</v>
      </c>
    </row>
    <row r="27" spans="1:7" ht="16.5" thickBot="1">
      <c r="A27" s="11" t="s">
        <v>57</v>
      </c>
      <c r="D27" s="14">
        <f>+D16+D25</f>
        <v>466092173.39999998</v>
      </c>
    </row>
    <row r="29" spans="1:7" ht="18.75">
      <c r="A29" s="10" t="s">
        <v>15</v>
      </c>
    </row>
    <row r="30" spans="1:7" ht="15.75">
      <c r="A30" s="11" t="s">
        <v>17</v>
      </c>
    </row>
    <row r="31" spans="1:7">
      <c r="A31" s="2" t="s">
        <v>26</v>
      </c>
    </row>
    <row r="32" spans="1:7" ht="30" customHeight="1" thickBot="1">
      <c r="A32" s="12" t="s">
        <v>25</v>
      </c>
      <c r="D32" s="13">
        <v>200000000</v>
      </c>
    </row>
    <row r="34" spans="1:8">
      <c r="A34" t="s">
        <v>27</v>
      </c>
    </row>
    <row r="35" spans="1:8" ht="30">
      <c r="A35" s="12" t="s">
        <v>28</v>
      </c>
      <c r="D35" s="6">
        <v>51000000</v>
      </c>
    </row>
    <row r="36" spans="1:8">
      <c r="A36" t="s">
        <v>66</v>
      </c>
      <c r="D36" s="6">
        <v>2039044</v>
      </c>
    </row>
    <row r="37" spans="1:8">
      <c r="A37" t="s">
        <v>55</v>
      </c>
      <c r="D37" s="6">
        <f>SOCI!F54+3129358</f>
        <v>8725944.3999999985</v>
      </c>
    </row>
    <row r="40" spans="1:8">
      <c r="D40" s="8">
        <f>SUM(D35:D39)</f>
        <v>61764988.399999999</v>
      </c>
    </row>
    <row r="41" spans="1:8">
      <c r="D41" s="23" t="s">
        <v>74</v>
      </c>
    </row>
    <row r="43" spans="1:8" ht="15.75">
      <c r="A43" s="11" t="s">
        <v>20</v>
      </c>
    </row>
    <row r="44" spans="1:8" ht="15.75">
      <c r="A44" s="1" t="s">
        <v>69</v>
      </c>
      <c r="D44" s="6">
        <v>44500000</v>
      </c>
      <c r="H44" s="6"/>
    </row>
    <row r="45" spans="1:8">
      <c r="A45" t="s">
        <v>18</v>
      </c>
      <c r="D45" s="6">
        <v>65000000</v>
      </c>
    </row>
    <row r="46" spans="1:8">
      <c r="A46" t="s">
        <v>19</v>
      </c>
      <c r="D46" s="6">
        <v>95376</v>
      </c>
    </row>
    <row r="47" spans="1:8">
      <c r="D47" s="8">
        <f>SUM(D44:D46)</f>
        <v>109595376</v>
      </c>
    </row>
    <row r="49" spans="1:9">
      <c r="G49" s="6" t="s">
        <v>74</v>
      </c>
    </row>
    <row r="50" spans="1:9" ht="15.75">
      <c r="A50" s="11" t="s">
        <v>21</v>
      </c>
      <c r="I50" s="6"/>
    </row>
    <row r="51" spans="1:9">
      <c r="A51" t="s">
        <v>68</v>
      </c>
      <c r="D51" s="6">
        <v>2936500</v>
      </c>
    </row>
    <row r="52" spans="1:9">
      <c r="A52" t="s">
        <v>60</v>
      </c>
      <c r="D52" s="6">
        <v>162163938</v>
      </c>
    </row>
    <row r="53" spans="1:9">
      <c r="A53" t="s">
        <v>22</v>
      </c>
      <c r="D53" s="6">
        <v>224094</v>
      </c>
      <c r="G53" s="6"/>
      <c r="I53" s="6"/>
    </row>
    <row r="54" spans="1:9">
      <c r="A54" t="s">
        <v>76</v>
      </c>
      <c r="D54" s="6">
        <v>2684581</v>
      </c>
      <c r="G54" s="6"/>
      <c r="I54" s="6"/>
    </row>
    <row r="55" spans="1:9">
      <c r="A55" t="s">
        <v>23</v>
      </c>
      <c r="D55" s="6">
        <f>1646747-1585631</f>
        <v>61116</v>
      </c>
    </row>
    <row r="56" spans="1:9">
      <c r="A56" t="s">
        <v>24</v>
      </c>
      <c r="D56" s="6">
        <v>308641</v>
      </c>
    </row>
    <row r="57" spans="1:9">
      <c r="A57" t="s">
        <v>62</v>
      </c>
      <c r="D57" s="6">
        <f>90698+90698</f>
        <v>181396</v>
      </c>
      <c r="G57" s="6"/>
    </row>
    <row r="58" spans="1:9">
      <c r="A58" t="s">
        <v>73</v>
      </c>
      <c r="D58" s="6">
        <v>221543</v>
      </c>
      <c r="G58" s="6"/>
    </row>
    <row r="59" spans="1:9">
      <c r="A59" t="s">
        <v>70</v>
      </c>
      <c r="D59" s="6">
        <v>10000000</v>
      </c>
      <c r="G59" s="6"/>
    </row>
    <row r="60" spans="1:9">
      <c r="A60" t="s">
        <v>18</v>
      </c>
      <c r="D60" s="6">
        <v>115950000</v>
      </c>
    </row>
    <row r="61" spans="1:9">
      <c r="D61" s="8">
        <f>SUM(D51:D60)</f>
        <v>294731809</v>
      </c>
      <c r="G61" s="6"/>
    </row>
    <row r="63" spans="1:9">
      <c r="A63" t="s">
        <v>58</v>
      </c>
      <c r="D63" s="6">
        <v>0</v>
      </c>
      <c r="G63" t="s">
        <v>74</v>
      </c>
    </row>
    <row r="64" spans="1:9" ht="16.5" thickBot="1">
      <c r="D64" s="14">
        <f>D61+D40+D47</f>
        <v>466092173.39999998</v>
      </c>
    </row>
    <row r="70" spans="1:4" ht="16.5">
      <c r="A70" s="24"/>
      <c r="D70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6"/>
  <sheetViews>
    <sheetView tabSelected="1" workbookViewId="0">
      <selection activeCell="A3" sqref="A3:A5"/>
    </sheetView>
  </sheetViews>
  <sheetFormatPr defaultRowHeight="15"/>
  <cols>
    <col min="1" max="1" width="27" customWidth="1"/>
    <col min="2" max="2" width="32.28515625" bestFit="1" customWidth="1"/>
    <col min="6" max="6" width="15" style="6" bestFit="1" customWidth="1"/>
  </cols>
  <sheetData>
    <row r="3" spans="1:15" ht="18.75">
      <c r="A3" s="34" t="s">
        <v>56</v>
      </c>
      <c r="B3" s="17"/>
      <c r="C3" s="17"/>
      <c r="D3" s="16"/>
      <c r="E3" s="17"/>
      <c r="F3" s="21"/>
    </row>
    <row r="4" spans="1:15" ht="18.75">
      <c r="A4" s="39" t="s">
        <v>29</v>
      </c>
      <c r="B4" s="15"/>
      <c r="C4" s="15"/>
      <c r="D4" s="37"/>
      <c r="E4" s="15"/>
      <c r="F4" s="15"/>
      <c r="G4" s="15"/>
      <c r="H4" s="15"/>
      <c r="K4" s="15"/>
      <c r="L4" s="15"/>
      <c r="M4" s="15"/>
      <c r="N4" s="15"/>
      <c r="O4" s="15"/>
    </row>
    <row r="5" spans="1:15" ht="18.75">
      <c r="A5" s="34" t="s">
        <v>75</v>
      </c>
      <c r="B5" s="16"/>
      <c r="C5" s="16"/>
      <c r="D5" s="21"/>
      <c r="E5" s="38"/>
      <c r="F5" s="17"/>
      <c r="G5" s="17"/>
      <c r="H5" s="17"/>
      <c r="K5" s="17"/>
      <c r="L5" s="17"/>
      <c r="M5" s="17"/>
      <c r="N5" s="17"/>
      <c r="O5" s="17"/>
    </row>
    <row r="6" spans="1:15" ht="15.75">
      <c r="F6" s="19">
        <v>42735</v>
      </c>
    </row>
    <row r="7" spans="1:15" ht="15.75">
      <c r="F7" s="19" t="s">
        <v>59</v>
      </c>
    </row>
    <row r="8" spans="1:15" ht="18.75">
      <c r="A8" s="10" t="s">
        <v>30</v>
      </c>
    </row>
    <row r="9" spans="1:15">
      <c r="B9" t="s">
        <v>31</v>
      </c>
      <c r="F9" s="6">
        <v>17998999.899999999</v>
      </c>
    </row>
    <row r="10" spans="1:15">
      <c r="B10" t="s">
        <v>33</v>
      </c>
      <c r="F10" s="6">
        <v>2803269.5</v>
      </c>
    </row>
    <row r="12" spans="1:15" ht="15.75">
      <c r="F12" s="32">
        <f>SUM(F9:F11)</f>
        <v>20802269.399999999</v>
      </c>
    </row>
    <row r="13" spans="1:15" ht="18.75">
      <c r="A13" s="10" t="s">
        <v>32</v>
      </c>
    </row>
    <row r="14" spans="1:15" ht="15.75">
      <c r="A14" s="1" t="s">
        <v>34</v>
      </c>
    </row>
    <row r="15" spans="1:15" ht="15.75">
      <c r="A15" s="11"/>
      <c r="B15" t="s">
        <v>51</v>
      </c>
      <c r="F15" s="6">
        <v>8239048</v>
      </c>
    </row>
    <row r="16" spans="1:15" ht="15.75">
      <c r="A16" s="11"/>
      <c r="B16" t="s">
        <v>61</v>
      </c>
      <c r="F16" s="6">
        <f>98261</f>
        <v>98261</v>
      </c>
    </row>
    <row r="17" spans="1:6" ht="15.75">
      <c r="A17" s="11"/>
      <c r="B17" t="s">
        <v>52</v>
      </c>
      <c r="F17" s="6">
        <v>2949665</v>
      </c>
    </row>
    <row r="18" spans="1:6">
      <c r="B18" t="s">
        <v>35</v>
      </c>
      <c r="F18" s="6">
        <v>2390</v>
      </c>
    </row>
    <row r="19" spans="1:6">
      <c r="B19" t="s">
        <v>36</v>
      </c>
      <c r="F19" s="6">
        <v>65135</v>
      </c>
    </row>
    <row r="20" spans="1:6">
      <c r="B20" t="s">
        <v>37</v>
      </c>
      <c r="F20" s="6">
        <v>37049</v>
      </c>
    </row>
    <row r="21" spans="1:6">
      <c r="B21" t="s">
        <v>65</v>
      </c>
      <c r="F21" s="6">
        <f>43755+3500</f>
        <v>47255</v>
      </c>
    </row>
    <row r="22" spans="1:6">
      <c r="B22" t="s">
        <v>72</v>
      </c>
      <c r="F22" s="6">
        <v>149740</v>
      </c>
    </row>
    <row r="23" spans="1:6">
      <c r="B23" t="s">
        <v>67</v>
      </c>
      <c r="F23" s="6">
        <v>232770</v>
      </c>
    </row>
    <row r="24" spans="1:6">
      <c r="B24" t="s">
        <v>45</v>
      </c>
      <c r="F24" s="6">
        <v>57000</v>
      </c>
    </row>
    <row r="25" spans="1:6">
      <c r="B25" t="s">
        <v>41</v>
      </c>
      <c r="F25" s="6">
        <v>125919</v>
      </c>
    </row>
    <row r="26" spans="1:6">
      <c r="B26" t="s">
        <v>38</v>
      </c>
      <c r="F26" s="6">
        <f>215649+11478</f>
        <v>227127</v>
      </c>
    </row>
    <row r="27" spans="1:6">
      <c r="B27" t="s">
        <v>71</v>
      </c>
      <c r="F27" s="6">
        <v>19350</v>
      </c>
    </row>
    <row r="29" spans="1:6">
      <c r="B29" t="s">
        <v>40</v>
      </c>
      <c r="F29" s="6">
        <f>37780</f>
        <v>37780</v>
      </c>
    </row>
    <row r="30" spans="1:6">
      <c r="B30" t="s">
        <v>39</v>
      </c>
      <c r="F30" s="6">
        <f>18975+4650+5040</f>
        <v>28665</v>
      </c>
    </row>
    <row r="31" spans="1:6">
      <c r="F31" s="8">
        <f>SUM(F15:F30)</f>
        <v>12317154</v>
      </c>
    </row>
    <row r="32" spans="1:6" ht="15.75">
      <c r="A32" s="1" t="s">
        <v>42</v>
      </c>
    </row>
    <row r="33" spans="1:6">
      <c r="B33" t="s">
        <v>43</v>
      </c>
      <c r="F33" s="6">
        <v>108544</v>
      </c>
    </row>
    <row r="34" spans="1:6">
      <c r="B34" t="s">
        <v>44</v>
      </c>
      <c r="F34" s="6">
        <v>128355</v>
      </c>
    </row>
    <row r="35" spans="1:6">
      <c r="B35" t="s">
        <v>46</v>
      </c>
      <c r="F35" s="6">
        <v>1872984</v>
      </c>
    </row>
    <row r="36" spans="1:6">
      <c r="F36" s="8">
        <f>SUM(F33:F35)</f>
        <v>2109883</v>
      </c>
    </row>
    <row r="37" spans="1:6" ht="15.75">
      <c r="A37" s="1" t="s">
        <v>47</v>
      </c>
    </row>
    <row r="38" spans="1:6">
      <c r="B38" t="s">
        <v>48</v>
      </c>
      <c r="F38" s="6">
        <v>778646</v>
      </c>
    </row>
    <row r="39" spans="1:6">
      <c r="F39" s="8">
        <f>SUM(F38)</f>
        <v>778646</v>
      </c>
    </row>
    <row r="43" spans="1:6" ht="15.75">
      <c r="A43" s="2" t="s">
        <v>54</v>
      </c>
      <c r="F43" s="18">
        <f>F31+F36+F39</f>
        <v>15205683</v>
      </c>
    </row>
    <row r="46" spans="1:6" ht="15.75">
      <c r="A46" s="2" t="s">
        <v>49</v>
      </c>
      <c r="F46" s="29">
        <f>F12-F43</f>
        <v>5596586.3999999985</v>
      </c>
    </row>
    <row r="47" spans="1:6" ht="15.75" thickBot="1">
      <c r="A47" t="s">
        <v>50</v>
      </c>
      <c r="F47" s="30"/>
    </row>
    <row r="48" spans="1:6" ht="16.5" thickBot="1">
      <c r="A48" s="2" t="s">
        <v>53</v>
      </c>
      <c r="F48" s="28">
        <f>F46-F47</f>
        <v>5596586.3999999985</v>
      </c>
    </row>
    <row r="49" spans="1:7">
      <c r="F49" s="31"/>
    </row>
    <row r="50" spans="1:7">
      <c r="A50" s="27"/>
      <c r="B50" s="27"/>
      <c r="C50" s="27"/>
      <c r="D50" s="27"/>
      <c r="E50" s="27"/>
      <c r="F50" s="30"/>
      <c r="G50" s="27"/>
    </row>
    <row r="51" spans="1:7">
      <c r="A51" s="27" t="s">
        <v>63</v>
      </c>
      <c r="B51" s="27"/>
      <c r="C51" s="27"/>
      <c r="D51" s="27"/>
      <c r="E51" s="27"/>
      <c r="F51" s="30">
        <v>0</v>
      </c>
      <c r="G51" s="27"/>
    </row>
    <row r="52" spans="1:7">
      <c r="A52" s="27"/>
      <c r="B52" s="27"/>
      <c r="C52" s="27"/>
      <c r="D52" s="27"/>
      <c r="E52" s="27"/>
      <c r="F52" s="30"/>
      <c r="G52" s="27"/>
    </row>
    <row r="53" spans="1:7">
      <c r="A53" s="27"/>
      <c r="B53" s="27"/>
      <c r="C53" s="27"/>
      <c r="D53" s="27"/>
      <c r="E53" s="27"/>
      <c r="F53" s="30"/>
      <c r="G53" s="27"/>
    </row>
    <row r="54" spans="1:7" ht="15.75">
      <c r="A54" s="2" t="s">
        <v>64</v>
      </c>
      <c r="B54" s="27"/>
      <c r="C54" s="27"/>
      <c r="D54" s="27"/>
      <c r="E54" s="27"/>
      <c r="F54" s="29">
        <f>F48+F51</f>
        <v>5596586.3999999985</v>
      </c>
      <c r="G54" s="27"/>
    </row>
    <row r="55" spans="1:7">
      <c r="A55" s="27"/>
      <c r="B55" s="27"/>
      <c r="C55" s="27"/>
      <c r="D55" s="27"/>
      <c r="E55" s="27"/>
      <c r="F55" s="30"/>
      <c r="G55" s="27"/>
    </row>
    <row r="56" spans="1:7">
      <c r="A56" s="27"/>
      <c r="B56" s="27"/>
      <c r="C56" s="27"/>
      <c r="D56" s="27"/>
      <c r="E56" s="27"/>
      <c r="F56" s="30"/>
      <c r="G56" s="27"/>
    </row>
  </sheetData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SOFP</vt:lpstr>
      <vt:lpstr>SOCI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</dc:creator>
  <cp:lastModifiedBy>intel</cp:lastModifiedBy>
  <cp:lastPrinted>2017-01-05T11:37:38Z</cp:lastPrinted>
  <dcterms:created xsi:type="dcterms:W3CDTF">2016-11-11T05:01:27Z</dcterms:created>
  <dcterms:modified xsi:type="dcterms:W3CDTF">2019-04-19T13:11:38Z</dcterms:modified>
</cp:coreProperties>
</file>