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Objects="placeholders" codeName="ThisWorkbook" defaultThemeVersion="124226"/>
  <bookViews>
    <workbookView xWindow="0" yWindow="0" windowWidth="15600" windowHeight="7620" activeTab="5"/>
  </bookViews>
  <sheets>
    <sheet name="BS" sheetId="24" r:id="rId1"/>
    <sheet name="PL " sheetId="15" r:id="rId2"/>
    <sheet name="CI" sheetId="27" r:id="rId3"/>
    <sheet name="CF" sheetId="18" r:id="rId4"/>
    <sheet name="EQ" sheetId="19" r:id="rId5"/>
    <sheet name="Notes" sheetId="3" r:id="rId6"/>
    <sheet name="FAS" sheetId="26" r:id="rId7"/>
    <sheet name="Liquidity risk" sheetId="29" r:id="rId8"/>
    <sheet name="Adjustments" sheetId="32"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_J439643">[1]Notes!#REF!</definedName>
    <definedName name="___DEC97">[2]SPIN!$A$105:$I$106</definedName>
    <definedName name="___FEB98">[2]SPIN!$A$155:$I$156</definedName>
    <definedName name="___J439643">[3]Notes!#REF!</definedName>
    <definedName name="___JAN98">[2]SPIN!$A$135:$I$136</definedName>
    <definedName name="___MAR98">[2]SPIN!$A$180:$I$181</definedName>
    <definedName name="___MAY98">[2]SPIN!$A$237:$I$238</definedName>
    <definedName name="___NOV97">[2]SPIN!$A$73:$I$74</definedName>
    <definedName name="___OCT97">[2]SPIN!$A$40:$I$41</definedName>
    <definedName name="__DEC97">[2]SPIN!$A$105:$I$106</definedName>
    <definedName name="__FEB98">[2]SPIN!$A$155:$I$156</definedName>
    <definedName name="__J439643">[1]Notes!#REF!</definedName>
    <definedName name="__JAN98">[2]SPIN!$A$135:$I$136</definedName>
    <definedName name="__MAR98">[2]SPIN!$A$180:$I$181</definedName>
    <definedName name="__MAY98">[2]SPIN!$A$237:$I$238</definedName>
    <definedName name="__NOV97">[2]SPIN!$A$73:$I$74</definedName>
    <definedName name="__OCT97">[2]SPIN!$A$40:$I$41</definedName>
    <definedName name="_001" localSheetId="4">#N/A</definedName>
    <definedName name="_001">#N/A</definedName>
    <definedName name="_009" localSheetId="4">#N/A</definedName>
    <definedName name="_009">#N/A</definedName>
    <definedName name="_1000" localSheetId="4">#N/A</definedName>
    <definedName name="_1000">#N/A</definedName>
    <definedName name="_258" localSheetId="4">#N/A</definedName>
    <definedName name="_258">#N/A</definedName>
    <definedName name="_777" localSheetId="6">#REF!</definedName>
    <definedName name="_777">#REF!</definedName>
    <definedName name="_786" localSheetId="6">#REF!</definedName>
    <definedName name="_786">#REF!</definedName>
    <definedName name="_90" localSheetId="6">#REF!</definedName>
    <definedName name="_90">#REF!</definedName>
    <definedName name="_91" localSheetId="6">#REF!</definedName>
    <definedName name="_91">#REF!</definedName>
    <definedName name="_DEC97">[2]SPIN!$A$105:$I$106</definedName>
    <definedName name="_FEB98">[2]SPIN!$A$155:$I$156</definedName>
    <definedName name="_J439643" localSheetId="4">[1]Notes!#REF!</definedName>
    <definedName name="_J439643" localSheetId="6">[3]Notes!#REF!</definedName>
    <definedName name="_J439643">[1]Notes!#REF!</definedName>
    <definedName name="_JAN98">[2]SPIN!$A$135:$I$136</definedName>
    <definedName name="_MAR98">[2]SPIN!$A$180:$I$181</definedName>
    <definedName name="_MAY98">[2]SPIN!$A$237:$I$238</definedName>
    <definedName name="_NOV97">[2]SPIN!$A$73:$I$74</definedName>
    <definedName name="_OCT97">[2]SPIN!$A$40:$I$41</definedName>
    <definedName name="A" localSheetId="8">#REF!</definedName>
    <definedName name="A" localSheetId="4">#REF!</definedName>
    <definedName name="A" localSheetId="6">#N/A</definedName>
    <definedName name="A" localSheetId="1">#REF!</definedName>
    <definedName name="A">#REF!</definedName>
    <definedName name="aa" localSheetId="4">#REF!</definedName>
    <definedName name="aa" localSheetId="1">#REF!</definedName>
    <definedName name="AA">[4]Graph!$C$1</definedName>
    <definedName name="aaaa">#REF!</definedName>
    <definedName name="ABC" localSheetId="4">#N/A</definedName>
    <definedName name="ABC">#N/A</definedName>
    <definedName name="abid">#REF!</definedName>
    <definedName name="ADJOURN" localSheetId="4">#N/A</definedName>
    <definedName name="ADJOURN">#N/A</definedName>
    <definedName name="AHC" localSheetId="4">#N/A</definedName>
    <definedName name="AHC">#N/A</definedName>
    <definedName name="ALI" localSheetId="8">#REF!</definedName>
    <definedName name="ALI" localSheetId="4">#REF!</definedName>
    <definedName name="ALI" localSheetId="6">#REF!</definedName>
    <definedName name="ALI" localSheetId="1">#REF!</definedName>
    <definedName name="ALI">#REF!</definedName>
    <definedName name="aliam">#REF!</definedName>
    <definedName name="APRIL98">[2]SPIN!$A$207:$I$208</definedName>
    <definedName name="asad" localSheetId="6">#REF!</definedName>
    <definedName name="asad">#REF!</definedName>
    <definedName name="asfdsfsda">#REF!</definedName>
    <definedName name="ASSETS" localSheetId="4">#N/A</definedName>
    <definedName name="ASSETS">#N/A</definedName>
    <definedName name="Assets2007" localSheetId="6">#REF!</definedName>
    <definedName name="Assets2007">#REF!</definedName>
    <definedName name="B" localSheetId="8">#REF!</definedName>
    <definedName name="B" localSheetId="3">'[5]#REF'!$A$1:$D$1</definedName>
    <definedName name="B" localSheetId="4">#REF!</definedName>
    <definedName name="B" localSheetId="6">#REF!</definedName>
    <definedName name="B" localSheetId="1">#REF!</definedName>
    <definedName name="B">#REF!</definedName>
    <definedName name="Balance" localSheetId="8">#REF!</definedName>
    <definedName name="Balance" localSheetId="6">#REF!</definedName>
    <definedName name="Balance" localSheetId="1">#REF!</definedName>
    <definedName name="Balance">#REF!</definedName>
    <definedName name="bbb" localSheetId="6">#REF!</definedName>
    <definedName name="bbb">#REF!</definedName>
    <definedName name="C_" localSheetId="6">#REF!</definedName>
    <definedName name="C_">#REF!</definedName>
    <definedName name="CCCCC" localSheetId="8">#REF!</definedName>
    <definedName name="CCCCC" localSheetId="6">#REF!</definedName>
    <definedName name="CCCCC" localSheetId="1">#REF!</definedName>
    <definedName name="CCCCC">#REF!</definedName>
    <definedName name="copied">#REF!</definedName>
    <definedName name="D" localSheetId="8">#REF!</definedName>
    <definedName name="D" localSheetId="4">#REF!</definedName>
    <definedName name="D" localSheetId="6">#REF!</definedName>
    <definedName name="D" localSheetId="1">#REF!</definedName>
    <definedName name="D">#REF!</definedName>
    <definedName name="_xlnm.Database" localSheetId="6">#REF!</definedName>
    <definedName name="_xlnm.Database">#REF!</definedName>
    <definedName name="DETAIL" localSheetId="6">#REF!</definedName>
    <definedName name="DETAIL">#REF!</definedName>
    <definedName name="dfs">#REF!</definedName>
    <definedName name="DILPASAND" localSheetId="4">#N/A</definedName>
    <definedName name="DILPASAND">#N/A</definedName>
    <definedName name="disposal" localSheetId="8">#REF!</definedName>
    <definedName name="disposal" localSheetId="4">#REF!</definedName>
    <definedName name="disposal" localSheetId="6">#REF!</definedName>
    <definedName name="disposal" localSheetId="1">#REF!</definedName>
    <definedName name="disposal">#REF!</definedName>
    <definedName name="DIV" localSheetId="4">#N/A</definedName>
    <definedName name="DIV">#N/A</definedName>
    <definedName name="ePS" localSheetId="8">#REF!</definedName>
    <definedName name="ePS" localSheetId="4">#REF!</definedName>
    <definedName name="ePS" localSheetId="6">#REF!</definedName>
    <definedName name="ePS" localSheetId="1">#REF!</definedName>
    <definedName name="ePS">#REF!</definedName>
    <definedName name="eq">#REF!</definedName>
    <definedName name="FA" localSheetId="6">#REF!</definedName>
    <definedName name="FA">#REF!</definedName>
    <definedName name="FI" localSheetId="8">#REF!</definedName>
    <definedName name="FI" localSheetId="6">#REF!</definedName>
    <definedName name="FI" localSheetId="1">#REF!</definedName>
    <definedName name="FI">#REF!</definedName>
    <definedName name="final">#REF!</definedName>
    <definedName name="FinInstChanged">#REF!</definedName>
    <definedName name="fix">#REF!</definedName>
    <definedName name="FSA" localSheetId="4">#N/A</definedName>
    <definedName name="FSA">#N/A</definedName>
    <definedName name="FSC" localSheetId="4">#N/A</definedName>
    <definedName name="FSC">#N/A</definedName>
    <definedName name="GRAs">[4]Graph!$AJ$1:$AL$1</definedName>
    <definedName name="HASAN" localSheetId="6">#REF!</definedName>
    <definedName name="HASAN">#REF!</definedName>
    <definedName name="HINA" localSheetId="4">#N/A</definedName>
    <definedName name="HINA">#N/A</definedName>
    <definedName name="HOL" localSheetId="4">#N/A</definedName>
    <definedName name="HOL">#N/A</definedName>
    <definedName name="HR" localSheetId="4">'[6]Note 8'!#REF!</definedName>
    <definedName name="HR" localSheetId="6">'[7]Note 8'!#REF!</definedName>
    <definedName name="HR">'[6]Note 8'!#REF!</definedName>
    <definedName name="ICP" localSheetId="6">#REF!</definedName>
    <definedName name="ICP">#REF!</definedName>
    <definedName name="imran">#REF!</definedName>
    <definedName name="instchange" localSheetId="6">#REF!</definedName>
    <definedName name="instchange">#REF!</definedName>
    <definedName name="Instrument">#REF!</definedName>
    <definedName name="j">#REF!</definedName>
    <definedName name="jav">#REF!</definedName>
    <definedName name="JOHN" localSheetId="6">#REF!</definedName>
    <definedName name="JOHN">#REF!</definedName>
    <definedName name="KHALID" localSheetId="6">#REF!</definedName>
    <definedName name="KHALID">#REF!</definedName>
    <definedName name="KKK" localSheetId="4">#N/A</definedName>
    <definedName name="KKK">#N/A</definedName>
    <definedName name="KOF" localSheetId="6">#REF!</definedName>
    <definedName name="KOF">#REF!</definedName>
    <definedName name="Lease" localSheetId="4">#REF!</definedName>
    <definedName name="Lease" localSheetId="6">#REF!</definedName>
    <definedName name="LEASE" localSheetId="1">#REF!</definedName>
    <definedName name="Lease">#REF!</definedName>
    <definedName name="LILY" localSheetId="6">#REF!</definedName>
    <definedName name="LILY">#REF!</definedName>
    <definedName name="LLL" localSheetId="4">#N/A</definedName>
    <definedName name="LLL">#N/A</definedName>
    <definedName name="LO" localSheetId="6">#REF!</definedName>
    <definedName name="LO">#REF!</definedName>
    <definedName name="LOLA" localSheetId="6">#REF!</definedName>
    <definedName name="LOLA">#REF!</definedName>
    <definedName name="LOP" localSheetId="6">#REF!</definedName>
    <definedName name="LOP">#REF!</definedName>
    <definedName name="LT" localSheetId="6">#REF!</definedName>
    <definedName name="LT">#REF!</definedName>
    <definedName name="Muhaish">#REF!</definedName>
    <definedName name="NABILA" localSheetId="4">#N/A</definedName>
    <definedName name="NABILA">#N/A</definedName>
    <definedName name="nauman" localSheetId="8">#REF!</definedName>
    <definedName name="nauman" localSheetId="4">#REF!</definedName>
    <definedName name="nauman" localSheetId="1">#REF!</definedName>
    <definedName name="nauman">#REF!</definedName>
    <definedName name="NEELAM" localSheetId="4">#N/A</definedName>
    <definedName name="NEELAM">#N/A</definedName>
    <definedName name="New" localSheetId="8">#REF!</definedName>
    <definedName name="New" localSheetId="4">#REF!</definedName>
    <definedName name="New" localSheetId="6">#REF!</definedName>
    <definedName name="New" localSheetId="1">#REF!</definedName>
    <definedName name="New">#REF!</definedName>
    <definedName name="NEW." localSheetId="8">#REF!</definedName>
    <definedName name="NEW." localSheetId="4">#REF!</definedName>
    <definedName name="NEW." localSheetId="6">#REF!</definedName>
    <definedName name="NEW." localSheetId="1">#REF!</definedName>
    <definedName name="NEW.">#REF!</definedName>
    <definedName name="new.accounts">#REF!</definedName>
    <definedName name="NINO" localSheetId="4">#N/A</definedName>
    <definedName name="NINO">#N/A</definedName>
    <definedName name="nnn">#REF!</definedName>
    <definedName name="NOI" localSheetId="4">#N/A</definedName>
    <definedName name="NOI">#N/A</definedName>
    <definedName name="NOU" localSheetId="4">#N/A</definedName>
    <definedName name="NOU">#N/A</definedName>
    <definedName name="old\">#REF!</definedName>
    <definedName name="os">#REF!</definedName>
    <definedName name="Pakistan">#REF!</definedName>
    <definedName name="PALLU" localSheetId="4">#N/A</definedName>
    <definedName name="PALLU">#N/A</definedName>
    <definedName name="PIN" localSheetId="4">#N/A</definedName>
    <definedName name="PIN">#N/A</definedName>
    <definedName name="point">#REF!</definedName>
    <definedName name="POO" localSheetId="6">#REF!</definedName>
    <definedName name="POO">#REF!</definedName>
    <definedName name="Print">#REF!</definedName>
    <definedName name="_xlnm.Print_Area" localSheetId="8">Adjustments!$A$1:$J$41</definedName>
    <definedName name="_xlnm.Print_Area" localSheetId="0">BS!$A$1:$M$68</definedName>
    <definedName name="_xlnm.Print_Area" localSheetId="3">CF!$A$1:$I$67</definedName>
    <definedName name="_xlnm.Print_Area" localSheetId="2">CI!$A$1:$J$27</definedName>
    <definedName name="_xlnm.Print_Area" localSheetId="4">EQ!$A$1:$N$57</definedName>
    <definedName name="_xlnm.Print_Area" localSheetId="6">FAS!$A$2:$Q$20</definedName>
    <definedName name="_xlnm.Print_Area" localSheetId="7">'Liquidity risk'!$A$1:$L$17</definedName>
    <definedName name="_xlnm.Print_Area" localSheetId="5">Notes!$A$1:$L$537</definedName>
    <definedName name="_xlnm.Print_Area" localSheetId="1">'PL '!$A$1:$I$69</definedName>
    <definedName name="_xlnm.Print_Area">#REF!</definedName>
    <definedName name="Print_Area_MI" localSheetId="8">#REF!</definedName>
    <definedName name="Print_Area_MI" localSheetId="3">'[5]#REF'!$A$1:$E$36</definedName>
    <definedName name="Print_Area_MI" localSheetId="4">#REF!</definedName>
    <definedName name="Print_Area_MI" localSheetId="6">#REF!</definedName>
    <definedName name="Print_Area_MI" localSheetId="1">#REF!</definedName>
    <definedName name="Print_Area_MI">#REF!</definedName>
    <definedName name="print_area1" localSheetId="4">#REF!</definedName>
    <definedName name="print_area1" localSheetId="6">#REF!</definedName>
    <definedName name="print_area1" localSheetId="1">#REF!</definedName>
    <definedName name="print_area1">#REF!</definedName>
    <definedName name="RANG" localSheetId="4">#N/A</definedName>
    <definedName name="RANG">#N/A</definedName>
    <definedName name="Report07" localSheetId="6">#REF!</definedName>
    <definedName name="Report07">#REF!</definedName>
    <definedName name="rp">#REF!</definedName>
    <definedName name="SABAR" localSheetId="4">#N/A</definedName>
    <definedName name="SABAR">#N/A</definedName>
    <definedName name="sales" localSheetId="6">#REF!</definedName>
    <definedName name="sales">#REF!</definedName>
    <definedName name="SAMI" localSheetId="4">#N/A</definedName>
    <definedName name="SAMI">#N/A</definedName>
    <definedName name="SOHNI" localSheetId="6">#REF!</definedName>
    <definedName name="SOHNI">#REF!</definedName>
    <definedName name="SSS">#REF!</definedName>
    <definedName name="ssss">[1]Notes!#REF!</definedName>
    <definedName name="SUI" localSheetId="4">#N/A</definedName>
    <definedName name="SUI">#N/A</definedName>
    <definedName name="UU" localSheetId="6">#REF!</definedName>
    <definedName name="UU">#REF!</definedName>
    <definedName name="wdwdw">#REF!</definedName>
    <definedName name="WEALTH" localSheetId="4">#N/A</definedName>
    <definedName name="WEALTH">#N/A</definedName>
    <definedName name="X" localSheetId="4">#N/A</definedName>
    <definedName name="X">#N/A</definedName>
    <definedName name="XXX" localSheetId="4">#REF!</definedName>
    <definedName name="XXX" localSheetId="6">#REF!</definedName>
    <definedName name="XXX">#REF!</definedName>
    <definedName name="Z" localSheetId="4">#REF!</definedName>
    <definedName name="Z" localSheetId="6">#REF!</definedName>
    <definedName name="Z">#REF!</definedName>
    <definedName name="zafar">#REF!</definedName>
  </definedNames>
  <calcPr calcId="124519"/>
</workbook>
</file>

<file path=xl/calcChain.xml><?xml version="1.0" encoding="utf-8"?>
<calcChain xmlns="http://schemas.openxmlformats.org/spreadsheetml/2006/main">
  <c r="H34" i="32"/>
  <c r="J33"/>
  <c r="J34" s="1"/>
  <c r="K34" s="1"/>
  <c r="J359" i="3" l="1"/>
  <c r="L437" l="1"/>
  <c r="K16" i="29"/>
  <c r="K11"/>
  <c r="J346" i="3"/>
  <c r="H29" i="32"/>
  <c r="J28"/>
  <c r="J29" s="1"/>
  <c r="G43" i="15"/>
  <c r="A22" i="32"/>
  <c r="A27" s="1"/>
  <c r="A32" s="1"/>
  <c r="H24"/>
  <c r="J23"/>
  <c r="J24" s="1"/>
  <c r="A17"/>
  <c r="M14" i="26"/>
  <c r="M12"/>
  <c r="G35" i="15"/>
  <c r="J18" i="32"/>
  <c r="J19" s="1"/>
  <c r="H19"/>
  <c r="K29" l="1"/>
  <c r="K24"/>
  <c r="K19"/>
  <c r="G15" i="15"/>
  <c r="J301" i="3"/>
  <c r="J313"/>
  <c r="J13" i="32"/>
  <c r="J14"/>
  <c r="H14"/>
  <c r="H3"/>
  <c r="N15" i="19"/>
  <c r="N13"/>
  <c r="K14" i="32" l="1"/>
  <c r="G38" i="18"/>
  <c r="G40"/>
  <c r="G45" i="15"/>
  <c r="L359" i="3"/>
  <c r="K58" i="24" l="1"/>
  <c r="E10" i="29"/>
  <c r="I10" s="1"/>
  <c r="G10" s="1"/>
  <c r="M58" i="24"/>
  <c r="E15" i="29"/>
  <c r="I15" s="1"/>
  <c r="G15" s="1"/>
  <c r="J16" i="27"/>
  <c r="J23" i="19" s="1"/>
  <c r="G51" i="15"/>
  <c r="G49"/>
  <c r="G29"/>
  <c r="L348" i="3"/>
  <c r="I59" i="15"/>
  <c r="L325" i="3"/>
  <c r="L315"/>
  <c r="M32" i="24" s="1"/>
  <c r="J315" i="3"/>
  <c r="K32" i="24" s="1"/>
  <c r="G53" i="15" l="1"/>
  <c r="G51" i="18"/>
  <c r="G53" s="1"/>
  <c r="A3" i="3"/>
  <c r="A3" i="27"/>
  <c r="J285" i="3" l="1"/>
  <c r="N283"/>
  <c r="P281"/>
  <c r="N281"/>
  <c r="G24" i="18" l="1"/>
  <c r="M301" i="3" l="1"/>
  <c r="G22" i="18" l="1"/>
  <c r="G59" i="15" l="1"/>
  <c r="J440" i="3" l="1"/>
  <c r="L440"/>
  <c r="J348" l="1"/>
  <c r="I53" i="15" l="1"/>
  <c r="N33" i="19" l="1"/>
  <c r="H44"/>
  <c r="H25"/>
  <c r="H28" s="1"/>
  <c r="H46" l="1"/>
  <c r="K46" i="24" s="1"/>
  <c r="M46"/>
  <c r="E14" i="29" l="1"/>
  <c r="E16" s="1"/>
  <c r="I13" i="18"/>
  <c r="G13"/>
  <c r="J439" i="3"/>
  <c r="N31" i="19"/>
  <c r="L303" i="3"/>
  <c r="L439"/>
  <c r="L438"/>
  <c r="J438"/>
  <c r="J437"/>
  <c r="H82" i="18"/>
  <c r="H78"/>
  <c r="L330" i="3"/>
  <c r="M44" i="24" s="1"/>
  <c r="N23" i="19"/>
  <c r="G17" i="15"/>
  <c r="G57" s="1"/>
  <c r="I17"/>
  <c r="I57" s="1"/>
  <c r="I11" i="18" s="1"/>
  <c r="J25" i="19"/>
  <c r="J28" s="1"/>
  <c r="M49" i="24" s="1"/>
  <c r="F44" i="19"/>
  <c r="F25"/>
  <c r="F28" s="1"/>
  <c r="N10"/>
  <c r="I53" i="18" s="1"/>
  <c r="L285" i="3"/>
  <c r="O16" i="26"/>
  <c r="O20"/>
  <c r="O12"/>
  <c r="O14"/>
  <c r="G16"/>
  <c r="G14"/>
  <c r="G12"/>
  <c r="G20"/>
  <c r="E18"/>
  <c r="A1" i="15"/>
  <c r="A1" i="27" s="1"/>
  <c r="J330" i="3"/>
  <c r="K44" i="24" s="1"/>
  <c r="J325" i="3"/>
  <c r="K42" i="24" s="1"/>
  <c r="F121"/>
  <c r="D121"/>
  <c r="A3" i="18"/>
  <c r="A3" i="19" s="1"/>
  <c r="A13" i="3"/>
  <c r="A24" s="1"/>
  <c r="I43" i="18"/>
  <c r="M18" i="26"/>
  <c r="C18"/>
  <c r="K18"/>
  <c r="I78" i="18"/>
  <c r="L307" i="3" l="1"/>
  <c r="M30" i="24" s="1"/>
  <c r="Q16" i="26"/>
  <c r="Q14"/>
  <c r="G18"/>
  <c r="O18"/>
  <c r="J281" i="3"/>
  <c r="M16" i="24"/>
  <c r="L436" i="3" s="1"/>
  <c r="F46" i="19"/>
  <c r="Q20" i="26"/>
  <c r="M12" i="24" s="1"/>
  <c r="Q12" i="26"/>
  <c r="K56" i="24"/>
  <c r="E9" i="29"/>
  <c r="H85" i="18"/>
  <c r="J441" i="3"/>
  <c r="A26"/>
  <c r="A30" s="1"/>
  <c r="A36" s="1"/>
  <c r="A130"/>
  <c r="A136" s="1"/>
  <c r="A151" s="1"/>
  <c r="A166" s="1"/>
  <c r="A185" s="1"/>
  <c r="A190" s="1"/>
  <c r="A196" s="1"/>
  <c r="M42" i="24"/>
  <c r="I14" i="29"/>
  <c r="I16" s="1"/>
  <c r="G26" i="18"/>
  <c r="M56" i="24"/>
  <c r="A1" i="18"/>
  <c r="A1" i="19" s="1"/>
  <c r="A1" i="3"/>
  <c r="I9" i="29" l="1"/>
  <c r="E11"/>
  <c r="J299" i="3"/>
  <c r="J303" s="1"/>
  <c r="J307" s="1"/>
  <c r="K30" i="24" s="1"/>
  <c r="Q18" i="26"/>
  <c r="K12" i="24" s="1"/>
  <c r="G36" i="18" s="1"/>
  <c r="G43" s="1"/>
  <c r="M20" i="24"/>
  <c r="A246" i="3"/>
  <c r="A272" s="1"/>
  <c r="M34" i="24"/>
  <c r="L441" i="3"/>
  <c r="L442" s="1"/>
  <c r="A204"/>
  <c r="A216" s="1"/>
  <c r="A222" s="1"/>
  <c r="A239" s="1"/>
  <c r="A38"/>
  <c r="A62" s="1"/>
  <c r="A107"/>
  <c r="G14" i="29"/>
  <c r="G16" s="1"/>
  <c r="G9" l="1"/>
  <c r="G11" s="1"/>
  <c r="I11"/>
  <c r="D76" i="18"/>
  <c r="M36" i="24"/>
  <c r="J14"/>
  <c r="A276" i="3"/>
  <c r="A292" s="1"/>
  <c r="M164"/>
  <c r="I82" i="18"/>
  <c r="I85" s="1"/>
  <c r="D85" s="1"/>
  <c r="K34" i="24"/>
  <c r="J12"/>
  <c r="D78" i="18" l="1"/>
  <c r="G30" s="1"/>
  <c r="A296" i="3"/>
  <c r="A309" s="1"/>
  <c r="A317" s="1"/>
  <c r="J24" i="24"/>
  <c r="J16"/>
  <c r="G16" i="27"/>
  <c r="A288" i="3"/>
  <c r="A332" l="1"/>
  <c r="M500" s="1"/>
  <c r="A319"/>
  <c r="A327" l="1"/>
  <c r="J44" i="24" s="1"/>
  <c r="J42"/>
  <c r="J46"/>
  <c r="A339" i="3"/>
  <c r="A352" s="1"/>
  <c r="J58" i="24" l="1"/>
  <c r="A361" i="3"/>
  <c r="A367"/>
  <c r="J56" i="24"/>
  <c r="G11" i="18"/>
  <c r="G16" s="1"/>
  <c r="I355" i="3" l="1"/>
  <c r="A364"/>
  <c r="I357" s="1"/>
  <c r="J30" i="24"/>
  <c r="F59" i="15"/>
  <c r="G61"/>
  <c r="L39" i="19" s="1"/>
  <c r="N39" s="1"/>
  <c r="A373" i="3" l="1"/>
  <c r="A369"/>
  <c r="A371" s="1"/>
  <c r="J60" i="24"/>
  <c r="H11" i="27"/>
  <c r="A375" i="3" l="1"/>
  <c r="A388" s="1"/>
  <c r="A410" s="1"/>
  <c r="A444" s="1"/>
  <c r="A468" s="1"/>
  <c r="A476" s="1"/>
  <c r="A481"/>
  <c r="A497" s="1"/>
  <c r="A504" s="1"/>
  <c r="A509" s="1"/>
  <c r="A513" s="1"/>
  <c r="A518" s="1"/>
  <c r="L44" i="19"/>
  <c r="I61" i="15"/>
  <c r="J11" i="27" l="1"/>
  <c r="J18" s="1"/>
  <c r="L20" i="19"/>
  <c r="L25" l="1"/>
  <c r="N20"/>
  <c r="N25" s="1"/>
  <c r="N28" s="1"/>
  <c r="L28" l="1"/>
  <c r="L46" l="1"/>
  <c r="K51" i="24" s="1"/>
  <c r="M51"/>
  <c r="M53" s="1"/>
  <c r="M62" s="1"/>
  <c r="O28" i="19" l="1"/>
  <c r="F123" i="24"/>
  <c r="F122"/>
  <c r="G28" i="18"/>
  <c r="G32" s="1"/>
  <c r="G55" s="1"/>
  <c r="I16"/>
  <c r="I28" s="1"/>
  <c r="I32" s="1"/>
  <c r="I59" s="1"/>
  <c r="I55" l="1"/>
  <c r="K60" l="1"/>
  <c r="G57"/>
  <c r="G59" s="1"/>
  <c r="J60" s="1"/>
  <c r="K16" i="24"/>
  <c r="K20" s="1"/>
  <c r="K36" s="1"/>
  <c r="J283" i="3"/>
  <c r="H16" i="27" l="1"/>
  <c r="J42" i="19" s="1"/>
  <c r="J436" i="3"/>
  <c r="J442" s="1"/>
  <c r="M472"/>
  <c r="H18" i="27" l="1"/>
  <c r="J44" i="19"/>
  <c r="J46" s="1"/>
  <c r="K49" i="24" s="1"/>
  <c r="K53" s="1"/>
  <c r="K62" s="1"/>
  <c r="N42" i="19"/>
  <c r="N44" s="1"/>
  <c r="N46" s="1"/>
  <c r="O46" l="1"/>
  <c r="D123" i="24"/>
  <c r="D129" s="1"/>
  <c r="D122"/>
  <c r="D125" l="1"/>
  <c r="D127"/>
</calcChain>
</file>

<file path=xl/sharedStrings.xml><?xml version="1.0" encoding="utf-8"?>
<sst xmlns="http://schemas.openxmlformats.org/spreadsheetml/2006/main" count="418" uniqueCount="320">
  <si>
    <t>Note</t>
  </si>
  <si>
    <t>Rupees</t>
  </si>
  <si>
    <t>(a)</t>
  </si>
  <si>
    <t>(b)</t>
  </si>
  <si>
    <t>(i)</t>
  </si>
  <si>
    <t>(ii)</t>
  </si>
  <si>
    <t>(iii)</t>
  </si>
  <si>
    <t>(c)</t>
  </si>
  <si>
    <t>Provisions</t>
  </si>
  <si>
    <t>The annexed notes form an integral part of these financial statements.</t>
  </si>
  <si>
    <t>Depreciation</t>
  </si>
  <si>
    <t>Operating fixed assets</t>
  </si>
  <si>
    <t>Taxation</t>
  </si>
  <si>
    <t>Accounting convention</t>
  </si>
  <si>
    <t>These financial statements have been prepared under the historical cost convention.</t>
  </si>
  <si>
    <t>Revenue recognition</t>
  </si>
  <si>
    <t>Equity and Liabilities</t>
  </si>
  <si>
    <t>Current Liabilities</t>
  </si>
  <si>
    <t>Assets</t>
  </si>
  <si>
    <t>Non-current Assets</t>
  </si>
  <si>
    <t>Current Assets</t>
  </si>
  <si>
    <t>Travelling &amp; conveyance</t>
  </si>
  <si>
    <t>Printing &amp; stationery</t>
  </si>
  <si>
    <t>Security deposit</t>
  </si>
  <si>
    <t>Chief Executive</t>
  </si>
  <si>
    <t>Director</t>
  </si>
  <si>
    <t>Share capital issued</t>
  </si>
  <si>
    <t>Fixed capital expenditure</t>
  </si>
  <si>
    <t>Adjustment for depreciation</t>
  </si>
  <si>
    <t>----------------- Rupees -----------------</t>
  </si>
  <si>
    <t>Total</t>
  </si>
  <si>
    <t>Share capital</t>
  </si>
  <si>
    <t>Check</t>
  </si>
  <si>
    <t>Cash flow from operating activities</t>
  </si>
  <si>
    <t>Effect on cash flow due to working capital changes</t>
  </si>
  <si>
    <t>DATE OF AUTHORISATION OF FINANCIAL STATEMENTS</t>
  </si>
  <si>
    <t>Authorised capital</t>
  </si>
  <si>
    <t>Provisions are recognised when the Company has a present legal or constructive obligation as a result of past events and it is probable that an outflow of resources embodying economic benefits will be required to settle the obligation and a reliable estimate of the obligation can be made. Provisions are reviewed at each balance sheet date and adjusted to reflect the current best estimate.</t>
  </si>
  <si>
    <t>Trade and other payables</t>
  </si>
  <si>
    <t>Creditors relating to trade and other payables are carried at cost, which is the fair value of consideration to be paid in the future for goods and services received, whether or not billed to the Company.</t>
  </si>
  <si>
    <t xml:space="preserve">Cash and cash equivalents </t>
  </si>
  <si>
    <t>Income tax paid</t>
  </si>
  <si>
    <t>Cash flow from investing activities</t>
  </si>
  <si>
    <t>Net cash used in investing activities</t>
  </si>
  <si>
    <t>Net cash generated from financing activities</t>
  </si>
  <si>
    <t>CDC documentation charges</t>
  </si>
  <si>
    <t>Fee and subscription</t>
  </si>
  <si>
    <t>Long term investment</t>
  </si>
  <si>
    <t>Investments which are intended to be held for an undefined period of time but may be sold in response to the need for liquidity or changes in interest rates are classified as available-for-sale.</t>
  </si>
  <si>
    <t>Subsequent to initial recognition at cost, these are remeasured at fair value. The Company uses latest stock exchange quotations to determine the fair value of its quoted investments. Gains or losses on available-for-sale investments are recognised directly in equity until the investments are sold or disposed-off, or until the investments are determined to be impaired, at that time cumulative gain or loss previously reported in the equity is included in current year's profit and loss account.</t>
  </si>
  <si>
    <t>Off-setting of financial instruments</t>
  </si>
  <si>
    <t>Balance as at June 30, 2015</t>
  </si>
  <si>
    <t>Profit before working capital changes</t>
  </si>
  <si>
    <t>Security deposits</t>
  </si>
  <si>
    <t>Total Assets</t>
  </si>
  <si>
    <t>Share Capital and Reserves</t>
  </si>
  <si>
    <t>Issued, subscribed and paid-up capital</t>
  </si>
  <si>
    <t>Accrued expenses</t>
  </si>
  <si>
    <t>Contingencies and commitments</t>
  </si>
  <si>
    <t>Total Equity and Liabilities</t>
  </si>
  <si>
    <t>Trading Right Entitlement Certificate</t>
  </si>
  <si>
    <t>Changes in accounting standards and interpretations</t>
  </si>
  <si>
    <t>IFRS 9, ‘Financial instruments’ is applicable to accounting periods beginning on or after January 1, 2018. IASB has published the complete version of IFRS 9, ‘Financial instruments’, which replaces the guidance in IAS 39. This final version includes requirements on the classification and measurement of financial assets and liabilities; it also includes an expected credit losses model that replaces the incurred loss impairment model used today. The Company has yet to assess the impact of these changes on its financial statements.</t>
  </si>
  <si>
    <t>IFRS 15, ‘Revenue from contracts with customers’ is applicable to accounting periods beginning on or after January 1, 2018. The IASB has issued a new standard for the recognition of revenue. This will replace IAS 18 which covers contracts for goods and services and IAS 11 which covers construction contracts.  The new standard is based on the principle that revenue is recognised when control of a good or service transfers to a customer – so the notion of control replaces the existing notion of risks and rewards. The standard permits a modified retrospective approach for the adoption. Under this approach entity will recognise transitional adjustments in retained earnings on the date of initial application, i.e. without restating the comparative period. They will only need to apply the new rules to contracts that are not completed as of the date of initial application. The Company has yet to assess the impact of this standard on its financial statements.</t>
  </si>
  <si>
    <t>Amendments to IAS 1, ‘Presentation of financial statements’ on the disclosure initiative are applicable to annual periods beginning on or after January 1, 2016, The amendments are made in the context of the IASB’s Disclosure Initiative, which explores how financial statement disclosures can be improved. The amendments provide clarifications on a number of issues, including: Materiality – an entity should not aggregate or disaggregate information in a manner that obscures useful information. Where items are material, sufficient information must be provided to explain the impact on the financial position or performance. Notes – confirmation that the notes do not need to be presented in a particular order. Other comprehensive income (OCI) arising from investments accounted for under the equity method – the share of OCI arising from equity-accounted investments is grouped based on whether the items will or will not subsequently be reclassified to profit or loss. According to the transitional provisions, the disclosures in IAS 8 regarding the adoption of new standards / accounting policies are not required for these amendments. These amendments likely to only affects the disclosures in the Company’s financial statements.</t>
  </si>
  <si>
    <t>The significant accounting policies adopted in the preparation of these financial statements are set-out below. These policies have been consistently applied to all the years presented, unless otherwise stated.</t>
  </si>
  <si>
    <t>The charge for current taxation is based on taxable income for the year determined in accordance with Income Tax Ordinance, 2001 and prevailing tax rates after taking into account applicable tax credits and rebates, if any.</t>
  </si>
  <si>
    <t>Financial instruments</t>
  </si>
  <si>
    <t>Financial assets and financial liabilities are recognised at the time when the Company becomes a party to the contractual provisions of the instrument and derecognised when the Company loses control of contractual rights that comprise the financial assets and in the case of financial liabilities when the obligation specified in the contract is discharged, cancelled or expired. Any gain or loss on derecognition of financial assets and financial liabilities is included in the profit and loss account for the year.</t>
  </si>
  <si>
    <t xml:space="preserve">Fixed assets are stated at cost less accumulated depreciation and impairment losses, if any. </t>
  </si>
  <si>
    <t>Normal repairs and replacements are taken to profit and loss account. Major improvements and modifications are capitalised and assets replaced, if any, other than those kept as stand-by, are retired.</t>
  </si>
  <si>
    <t>Gain / loss on disposal of fixed assets, if any, is taken to profit and loss account.</t>
  </si>
  <si>
    <t>Particulars</t>
  </si>
  <si>
    <t>Cost</t>
  </si>
  <si>
    <t xml:space="preserve">Depreciation </t>
  </si>
  <si>
    <t xml:space="preserve">Additions </t>
  </si>
  <si>
    <t>As at 
June 30, 2016</t>
  </si>
  <si>
    <t>Rate</t>
  </si>
  <si>
    <t>For the year</t>
  </si>
  <si>
    <t>- - - - - - - Rupees - - - - - - -</t>
  </si>
  <si>
    <t>%</t>
  </si>
  <si>
    <t>- - - - - - - - - - - Rupees - - - - - - - - - - -</t>
  </si>
  <si>
    <t>Owned:</t>
  </si>
  <si>
    <t>Office equipment</t>
  </si>
  <si>
    <t>Computers</t>
  </si>
  <si>
    <t>Vehicle</t>
  </si>
  <si>
    <t>337,590 ordinary shares of Rs.10 each</t>
  </si>
  <si>
    <t>Adjustment on re-measurement to fair value</t>
  </si>
  <si>
    <t xml:space="preserve">Other comprehensive income for the </t>
  </si>
  <si>
    <t>year ended June 30, 2016</t>
  </si>
  <si>
    <t>Balance as at June 30, 2016</t>
  </si>
  <si>
    <t xml:space="preserve">ended </t>
  </si>
  <si>
    <t>June 30,</t>
  </si>
  <si>
    <t>Income</t>
  </si>
  <si>
    <t>Brokerage income</t>
  </si>
  <si>
    <t>Profit on saving accounts</t>
  </si>
  <si>
    <t>Legal and professional charges</t>
  </si>
  <si>
    <t>Repair and maintenance</t>
  </si>
  <si>
    <t>Commission paid</t>
  </si>
  <si>
    <t>Other Comprehensive Income</t>
  </si>
  <si>
    <t xml:space="preserve">Fair value gain on re-measurement of </t>
  </si>
  <si>
    <t>available for sale investment</t>
  </si>
  <si>
    <t/>
  </si>
  <si>
    <t xml:space="preserve">Ordinary shares of Rs.10 each </t>
  </si>
  <si>
    <t>issued for cash</t>
  </si>
  <si>
    <t>Loans and advances</t>
  </si>
  <si>
    <t>(formerly Lahore Stock Exchange Limited)</t>
  </si>
  <si>
    <t>Net increase in cash and cash equivalents</t>
  </si>
  <si>
    <t>Long term loan received</t>
  </si>
  <si>
    <t>Increase in accounts receivables</t>
  </si>
  <si>
    <t>Increase in loans and advances</t>
  </si>
  <si>
    <t>Cash Flow working</t>
  </si>
  <si>
    <t>TAXES PAID</t>
  </si>
  <si>
    <t>Cash outflow</t>
  </si>
  <si>
    <t>Expense for the year</t>
  </si>
  <si>
    <r>
      <t xml:space="preserve">Cash and cash equivalents - </t>
    </r>
    <r>
      <rPr>
        <sz val="11"/>
        <rFont val="Arial"/>
        <family val="2"/>
      </rPr>
      <t>at beginning of the year / period</t>
    </r>
  </si>
  <si>
    <t>Carrying amount</t>
  </si>
  <si>
    <t>Contractual cash flows</t>
  </si>
  <si>
    <t>Less than 1 year</t>
  </si>
  <si>
    <t>Between 1 to 5 years</t>
  </si>
  <si>
    <t xml:space="preserve">- - - - - - - - - - - - - - - Rupees - - - - - - - - - - - - - - - </t>
  </si>
  <si>
    <t>June 30, 2016</t>
  </si>
  <si>
    <t xml:space="preserve">These financial statements were authorised for issue on                          , 2016 by the board of directors of the Company. </t>
  </si>
  <si>
    <t>There was no change to the Company’s approach to capital management during the year and the Company is not subject to externally imposed capital requirements except for the maintenance of debt to equity ratio under the financing agreements.</t>
  </si>
  <si>
    <t>The Company manages its capital structure by monitoring return on net assets and makes adjustments to it in the light of changes in economic conditions. In order to maintain or adjust the capital structure, the Company may adjust the amount of dividend paid to shareholders and / or issue new shares.</t>
  </si>
  <si>
    <t>The Company's prime objective when managing capital is to safeguard its ability to continue as a going concern so that it can continue to provide returns for shareholders, benefits for other stakeholders and to maintain a strong capital base to support the sustained development of its business.</t>
  </si>
  <si>
    <t>Capital risk management</t>
  </si>
  <si>
    <t>Fair value of financial assets and liabilities</t>
  </si>
  <si>
    <t>The carrying amounts of all financial assets and liabilities reflected in the financial statements approximate their fair values.</t>
  </si>
  <si>
    <t>Fair value hierarchy</t>
  </si>
  <si>
    <t>Liquidity risk</t>
  </si>
  <si>
    <t>Liquidity risk is the risk that the Company will not be able to meet its financial obligations as they fall due. The Company's approach is to ensure, as far as possible, to always have sufficient liquidity to meet its liabilities when due. Prudent liquidity risk management implies maintaining sufficient cash and marketable securities and ensuring the availability of  adequate credit facilities. The Company's treasury department aims at maintaining flexibility in funding by keeping committed credit lines available.</t>
  </si>
  <si>
    <t>Financial liabilities in accordance with their contractual maturities are presented below:</t>
  </si>
  <si>
    <t>Exposure to credit risk</t>
  </si>
  <si>
    <t>Bank balances</t>
  </si>
  <si>
    <t>Concentrations of credit risk arise when a number of counterparties are engaged in similar business activities or have similar economic features that would cause their abilities to meet contractual obligations to be similarly affected by changes in economic, political or other conditions. Concentrations of credit risk indicate the relative sensitivity of the Company's performance to developments affecting a particular industry.</t>
  </si>
  <si>
    <t>Credit risk represents the risk of a loss if the counter party fails to discharge its obligation and cause the other party to incur a financial loss. The Company attempts to control credit risk by monitoring credit exposures, limiting transactions with specific counterparties and continually assessing the credit worthiness of counterparties.</t>
  </si>
  <si>
    <t>Credit risk exposure and concentration of credit risk</t>
  </si>
  <si>
    <t>Price risk</t>
  </si>
  <si>
    <t>Price risk is the risk that the fair value or future cash flows of a financial instrument will fluctuate as a result of changes in market prices (other than those arising from interest rate risk or currency risk) whether those changes are caused by factors specific to the individual financial instruments or its issuer or factors affecting all similar financial instruments traded in the market.</t>
  </si>
  <si>
    <t>Interest rate risk</t>
  </si>
  <si>
    <t>Interest rate risk is the risk that the fair value or future cash flows of a financial instrument will fluctuate because of change in market interest rates. The Company activities at present does not expose it to any interest rate risk.</t>
  </si>
  <si>
    <t>Currency risk</t>
  </si>
  <si>
    <t>Market risk</t>
  </si>
  <si>
    <t>Market risk is the risk that the fair value or future cash flows of a financial instrument will fluctuate because of changes in market prices. Market risk comprises of three types of risks: currency risk, interest rate risk and price risk.</t>
  </si>
  <si>
    <t>Risk management is carried-out by the Company's finance department under policies approved by the board of directors. The Company's finance department evaluates financial risks based on principles for overall risk management as well as policies covering specific areas, such as foreign exchange risk, interest rate risk, credit risk and investment of excess liquidity, provided by the board of directors.</t>
  </si>
  <si>
    <t>The Company's activities expose it to a variety of financial risks: market risk (including currency risk, interest rate risk and price risk), credit risk and liquidity risk. The Company's overall risk management focuses on the unpredictability of financial markets and seeks to minimise potential adverse effects on the Company's financial performance.</t>
  </si>
  <si>
    <t>FINANCIAL RISK MANAGEMENT OBJECTIVES AND POLICIES</t>
  </si>
  <si>
    <t>Financial Risk Factors</t>
  </si>
  <si>
    <t>a)</t>
  </si>
  <si>
    <t>b)</t>
  </si>
  <si>
    <t>c)</t>
  </si>
  <si>
    <t>Intangible assets</t>
  </si>
  <si>
    <t>Computer softwares</t>
  </si>
  <si>
    <t>Add: tax deducted / paid during the year</t>
  </si>
  <si>
    <t>A.N. Equities (Pvt.) Limited (the Company) was incorporated in Pakistan on                            August 11, 2014 under the Companies Ordinance, 1984 as a private company limited by shares. The registered office of the Company is situated at 606-Z, street 16, Phase III, DHA Lahore. The Company is a TREC (Trading Right Entitlement Certificate) holder of Pakistan Stock Exchange and engaged in providing brokerage services .</t>
  </si>
  <si>
    <t>These financial statements are presented in Pakistan Rupees, which is also the Company's functional currency. All financial information presented in Pakistan Rupees has been rounded to the nearest Rupee unless otherwise specified.</t>
  </si>
  <si>
    <t>Software trial and testing fee</t>
  </si>
  <si>
    <t>Trade receivables</t>
  </si>
  <si>
    <t>Accumulated loss</t>
  </si>
  <si>
    <t>investment available for sale</t>
  </si>
  <si>
    <t xml:space="preserve">Fair value gain on remeasurement of </t>
  </si>
  <si>
    <t>Sponsor's loan</t>
  </si>
  <si>
    <t>Increase in current assets</t>
  </si>
  <si>
    <t>Increase in trade and other payables</t>
  </si>
  <si>
    <t>Cash (used in) / generated from operating activities</t>
  </si>
  <si>
    <t>Net cash (used in) / generated from operating activities</t>
  </si>
  <si>
    <t>Cash flow from financing activities</t>
  </si>
  <si>
    <t xml:space="preserve">Total comprehensive income for the </t>
  </si>
  <si>
    <t>Nominal value of further issue of</t>
  </si>
  <si>
    <t>Received during the year</t>
  </si>
  <si>
    <t>Fair value gain on remeasure-ment of investment available for sale</t>
  </si>
  <si>
    <t>Standards, interpretations and amendments to published approved accounting standards that are effective and relevant</t>
  </si>
  <si>
    <t>The amendments to following standards have been adopted by the Company for the first time for financial year beginning on July 01, 2015:</t>
  </si>
  <si>
    <t>IFRS 12 ‘Disclosure of interests in other entities' includes the disclosure requirements for all forms of interests in other entities, including joint arrangements, associates, structured entities and other off balance sheet vehicles. The standard will have no affect on the financial statements of the Company.</t>
  </si>
  <si>
    <t>IFRS 13 ‘Fair value measurement', aims to improve consistency and reduce complexity by providing a precise definition of fair value and a single source of fair value measurement and disclosure requirements for use across IFRSs. The requirements do not extend the use of fair value accounting but provide guidance on how it should be applied where its use is already required or permitted by other standards within IFRSs. The standard will affect the determination of fair value and its related disclosures in the financial statements of the Company.</t>
  </si>
  <si>
    <t>The other new standards, amendments to approved accounting standards and interpretations that are mandatory for the financial year beginning on July 01, 2015 are considered not to be relevant or to have any significant effect on the Company’s financial reporting and operations.</t>
  </si>
  <si>
    <t>Standards, interpretations and amendments to published approved accounting standards that are not yet effective but relevant</t>
  </si>
  <si>
    <t>The following are the new standards and amendments to existing approved accounting standards that are not effective for the periods beginning July 01, 2015 that may have an impact on the financial statements of the Company:</t>
  </si>
  <si>
    <t>There are number of other standards, amendments and interpretations to the approved accounting standards that are not yet effective and are also not relevant to the Company and therefore have not been presented here.</t>
  </si>
  <si>
    <t>Accounting estimates and judgements</t>
  </si>
  <si>
    <t>The Company makes estimates and assumptions concerning the future. The resulting accounting estimates will, by definition, seldom equal the related actual results. The areas where various assumptions and estimates are significant to the Company's financial statements or where judgment was exercised in application of accounting policies are as follows:</t>
  </si>
  <si>
    <t>(iv)</t>
  </si>
  <si>
    <t>Estimate of useful lives and residual values of depreciable assets and provision for impairment there against [note 4.1 and 4.2];</t>
  </si>
  <si>
    <t>Classification and valuation of investments [note 4.3];</t>
  </si>
  <si>
    <t>Provision for taxation [note 4.8] and</t>
  </si>
  <si>
    <t>Provisions [note 4.6].</t>
  </si>
  <si>
    <t>Expenditure incurred to acquire computer software are capitalised as intangible assets and stated at cost less accumulated amortisation any identified impairment loss. Intangible assets are amortized using the straight line method over a period of three years.</t>
  </si>
  <si>
    <t>Gain / loss on retirement / disposal of intangible assets is taken to profit and loss account.</t>
  </si>
  <si>
    <t>Investments</t>
  </si>
  <si>
    <t>Available-for-sale</t>
  </si>
  <si>
    <t>The Company uses latest stock exchange quotations to determine the fair value of its quoted investments.</t>
  </si>
  <si>
    <t>Cash and cash equivalents are carried in the balance sheet at cost. For the purpose of cash flow statement, cash and cash equivalents consist of cash-in-hand and balances with banks.</t>
  </si>
  <si>
    <t>Revenue is recognised to the extent that it is probable that the economic benefits will flow to the Company and the amount of revenue can be measured reliably. Revenue is measured at the fair value of consideration received or receivable on the following basis:</t>
  </si>
  <si>
    <t>brokerage income is accounted for on 'accrual basis'.</t>
  </si>
  <si>
    <t>capital gains and losses on sale of investments are recorded on the date of sale.</t>
  </si>
  <si>
    <t>dividend income is accounted for when the right of receipt is established.</t>
  </si>
  <si>
    <t>Financial instruments carried on the balance sheet include deposits, trade receivables, advances, investments, bank balances, long term loans, long term loans from related parties and trade &amp; other payables. All financial assets and liabilities are initially measured at cost, which is the fair value of consideration given and received respectively. These financial assets and liabilities are subsequently measured at fair value or cost as the case may be. The particular recognition methods adopted are disclosed in the individual policy statements associated with each item.</t>
  </si>
  <si>
    <t>Financial assets and liabilities are off-set and the net amount is reported in the financial statements only when there is a legally enforceable right to set-off the recognised amounts and the Company intends either to settle on a net basis or to realise the assets and to settle the liabilities simultaneously.</t>
  </si>
  <si>
    <t>LSE Financial Services Limited</t>
  </si>
  <si>
    <t>Shares have been valued on the basis of latest available net asset value per share of Rs.17.65 as at March 31, 2016. This value was determined by the Board of Directors of the LSE Financial Services Ltd. and circulated vide their notice no.800 dated July 19, 2016.</t>
  </si>
  <si>
    <t>Ordinary shares of Rs.10 each</t>
  </si>
  <si>
    <t>Payable to clients</t>
  </si>
  <si>
    <t>Commission payable</t>
  </si>
  <si>
    <t>This interest free loan has been obtained from Chief Executive of the Company and as per loan agreement is repayable at the discretion of the Company.</t>
  </si>
  <si>
    <t>Administrative and operating expenses</t>
  </si>
  <si>
    <t>Bank charges and other expenses</t>
  </si>
  <si>
    <t>NUMBER OF EMPLOYEES</t>
  </si>
  <si>
    <t>ordinary shares</t>
  </si>
  <si>
    <t>Credit risk primarily arises from trade debts, advances, investments and balances with banks. To manage exposure to credit risk in respect of trade debts, management performs credit reviews taking into account the customer's financial position, past experience and other relevant factors. Where considered necessary, advance payments are obtained from certain parties. Credit risk on bank balances is limited as the counter parties are banks with reasonably high credit ratings.</t>
  </si>
  <si>
    <t>Deposit against Exposure</t>
  </si>
  <si>
    <t>Less: provision for the year - current</t>
  </si>
  <si>
    <t>In accordance with the requirements of the Stock Exchanges (Corporatization, Demutualization and Integration) Act, 2012 (the Act), the Company received Trading Right Entitlement Certificate (TREC) and equity shares of LSE Financial Services Ltd. (formerly Lahore Stock Exchange Ltd.) in lieu of its membership card of Lahore Stock Exchange Ltd. The Company's entitlement in respect of shares of LSE Financial Services Ltd. was determined on the basis of the valuation of assets and liabilities of Lahore Stock Exchange Ltd. as approved by the SECP. The Company has been allotted with 337,590 shares of LSE Financial Services Ltd. (formerly Lahore Stock Exchange Ltd.), having face value of Rs.10 each, out of which 202,544 shares i.e. 60% shares have been kept in a blocked account and the disinvestment of the same will be made in accordance with the requirements of the Act. As at June 30, 2013 the active market value of TREC and equity shares of LSE Financial Services Ltd. was not available, the allocation of the carrying amount of membership card to the composite assets i.e. TREC and equity shares of the LSE Financial Services Ltd. was made based on the guidance given by the Technical Committee of the Institute of Chartered Accountants of Pakistan.</t>
  </si>
  <si>
    <t>Deposits against exposure</t>
  </si>
  <si>
    <t xml:space="preserve">Tax &amp; advance </t>
  </si>
  <si>
    <t>tax (net) - opening</t>
  </si>
  <si>
    <t>tax (net) - closing</t>
  </si>
  <si>
    <t>Shares have been valued on the basis of latest available net asset value per share of Rs.17.64.  This value was determined by LSE Financial Services Ltd. and circulated vide their notice no.1179 dated October 07, 2016.</t>
  </si>
  <si>
    <t>This loan, obtained from a director of the Company, is interest free and as per loan agreement is repayable at the discretion of the Company. This loan has been classified as part of equity based on the guidance given by the Institute of Chartered Accountants of Pakistan through its Technical Release - 32 (clause 3.3).</t>
  </si>
  <si>
    <t>Opening balance</t>
  </si>
  <si>
    <t>Closing balance</t>
  </si>
  <si>
    <t>-</t>
  </si>
  <si>
    <t>Figures in the financial statements have been rounded-off to the nearest Rupee.</t>
  </si>
  <si>
    <t>Corresponding figures have been re-arranged and re-classified where necessary.</t>
  </si>
  <si>
    <t>TRANSACTIONS WITH RELATED PARTIES</t>
  </si>
  <si>
    <t>Loss for the year ended June 30, 2016</t>
  </si>
  <si>
    <t>CONTINGENCIES AND COMMITMENTS</t>
  </si>
  <si>
    <t>FIXED ASSETS</t>
  </si>
  <si>
    <t>SUMMARY OF SIGNIFICANT ACCOUNTING POLICIES</t>
  </si>
  <si>
    <t>STATEMENT OF COMPLIANCE</t>
  </si>
  <si>
    <t>BASIS OF MEASUREMENT</t>
  </si>
  <si>
    <t>LEGAL STATUS AND NATURE OF BUSINESS</t>
  </si>
  <si>
    <t>TRADING RIGHT ENTITLEMENT CERTIFICATE</t>
  </si>
  <si>
    <t>SHARE CAPITAL</t>
  </si>
  <si>
    <t>SPONSOR'S LOAN</t>
  </si>
  <si>
    <t>TRADE AND OTHER PAYABLES</t>
  </si>
  <si>
    <r>
      <t xml:space="preserve">LONG TERM INVESTMENT </t>
    </r>
    <r>
      <rPr>
        <sz val="11"/>
        <rFont val="Arial"/>
        <family val="2"/>
      </rPr>
      <t>- Available for sale</t>
    </r>
  </si>
  <si>
    <t>A.N. EQUITIES (PVT.) LIMITED</t>
  </si>
  <si>
    <t>BALANCE SHEET</t>
  </si>
  <si>
    <t>PROFIT AND LOSS ACCOUNT</t>
  </si>
  <si>
    <t>STATEMENT OF COMPREHENSIVE INCOME</t>
  </si>
  <si>
    <t>CASH FLOW STATEMENT</t>
  </si>
  <si>
    <t>STATEMENT OF CHANGES IN EQUITY</t>
  </si>
  <si>
    <t>NOTES TO THE FINANCIAL STATEMENTS</t>
  </si>
  <si>
    <t xml:space="preserve">The preparation of financial statements in conformity with IFRSs requires the use of certain critical accounting estimates. It also requires management to exercise its judgment in the process of applying the Company's accounting policies. Estimates and judgments are continually evaluated and are based on historical experience and other factors, including expectations of future events that are believed to be reasonable under the circumstances.                        </t>
  </si>
  <si>
    <t>DEPOSIT AGAINST EXPOSURE</t>
  </si>
  <si>
    <t>This represents exposure against deposited with National Clearing Company of Pakistan Limited.</t>
  </si>
  <si>
    <t>Functional and presentation currency</t>
  </si>
  <si>
    <t>GENERAL</t>
  </si>
  <si>
    <t xml:space="preserve">WITHHOLDING TAX AND TAX DEDUCTED </t>
  </si>
  <si>
    <r>
      <t xml:space="preserve">AT SOURCE </t>
    </r>
    <r>
      <rPr>
        <sz val="11"/>
        <rFont val="Arial"/>
        <family val="2"/>
      </rPr>
      <t>- Net</t>
    </r>
  </si>
  <si>
    <t>Withholding tax and tax deducted at source - net</t>
  </si>
  <si>
    <t>These financial statements have been prepared in accordance with the requirements of the Companies Ordinance, 1984 (the Ordinance) and the approved accounting standards as applicable in Pakistan. Approved accounting standards comprise of such International Financial Reporting Standards (IFRSs) issued by the International Accounting Standards Board as are notified under the Ordinance, provisions of and directives issued under the Ordinance. Wherever the requirements of the Ordinance or directives issued by Securities and Exchange Commission of Pakistan (SECP) differ with the requirements of IFRSs, the requirements of the Ordinance or the requirements of the said directives prevail.</t>
  </si>
  <si>
    <t>Depreciation is charged to income by applying reducing balance method at the rates specified in note 5. Depreciation on addition to fixed assets is charged from the month in which an asset is available for use while no depreciation is charged for the month in which the asset is disposed off.</t>
  </si>
  <si>
    <t>Foreign currency risk arises mainly where receivables and payables exist due to transactions entered into in foreign currencies. The Company activities at present does not expose it to any currency risk.</t>
  </si>
  <si>
    <t>REMUNERATION OF DIRECTORS AND KEY MANAGEMENT PERSONNEL</t>
  </si>
  <si>
    <t>In the absence of active market value of Trading Right Entitlement Certificate, this has been carried at cost.</t>
  </si>
  <si>
    <t xml:space="preserve">This represents purchase cost of Trading Right Entitlement Certificate (TREC). </t>
  </si>
  <si>
    <t>AS AT SEPTEMBER 30, 2016</t>
  </si>
  <si>
    <t>As at 
September 30, 2016</t>
  </si>
  <si>
    <t>Book value as at 
September 30, 2016</t>
  </si>
  <si>
    <t>September 30,</t>
  </si>
  <si>
    <t>Cash and bank balances</t>
  </si>
  <si>
    <t>CASH AND BANK BALANCES</t>
  </si>
  <si>
    <t>Cash in hand</t>
  </si>
  <si>
    <t>Cash at banks - savings accounts</t>
  </si>
  <si>
    <t>September 30</t>
  </si>
  <si>
    <t>FOR THE QUARTER ENDED SEPTEMBER 30, 2016</t>
  </si>
  <si>
    <t>For the Quarter</t>
  </si>
  <si>
    <t>For the quarter</t>
  </si>
  <si>
    <t>Salaries and wages</t>
  </si>
  <si>
    <t>Communication</t>
  </si>
  <si>
    <t>Others</t>
  </si>
  <si>
    <t>Entertainment</t>
  </si>
  <si>
    <t>Rent, rates and taxes</t>
  </si>
  <si>
    <t>Laga and NCCPL Charges</t>
  </si>
  <si>
    <t>Profit / (Loss) after taxation</t>
  </si>
  <si>
    <t>Total comprehensive income for the quarter / year</t>
  </si>
  <si>
    <t>There was no known contingent liability as at September 30, 2016 and June 30, 2016.</t>
  </si>
  <si>
    <t>No commitments were outstanding as at September 30, 2016 and June 30, 2016.</t>
  </si>
  <si>
    <t>Short term borrowings</t>
  </si>
  <si>
    <t>SHORT TERM BORROWINGS</t>
  </si>
  <si>
    <t>This temporary bank overdraft has arisen due to issuance of cheques for amounts in excess of balance in a bank account.</t>
  </si>
  <si>
    <t>This loan is provided by one director to company to meet working capital requirements. Interest @ 10% per annum will be applicable after November 30, 2016.</t>
  </si>
  <si>
    <t>Profit before taxation</t>
  </si>
  <si>
    <t>Short term loan received</t>
  </si>
  <si>
    <r>
      <t xml:space="preserve">Cash and cash equivalents </t>
    </r>
    <r>
      <rPr>
        <sz val="11"/>
        <rFont val="Arial"/>
        <family val="2"/>
      </rPr>
      <t>- at end of the year / period</t>
    </r>
  </si>
  <si>
    <t>quarter ended September 30, 2016</t>
  </si>
  <si>
    <t xml:space="preserve">Profit for the Quarter ended </t>
  </si>
  <si>
    <t>September 30, 2016</t>
  </si>
  <si>
    <t>Balance as at September 30, 2016</t>
  </si>
  <si>
    <t>Adjustments</t>
  </si>
  <si>
    <t>Printed at:</t>
  </si>
  <si>
    <t>Sr. #</t>
  </si>
  <si>
    <t>Account heads / line items</t>
  </si>
  <si>
    <t>Description</t>
  </si>
  <si>
    <t>Debit</t>
  </si>
  <si>
    <t>Credit</t>
  </si>
  <si>
    <t>------Rupees------</t>
  </si>
  <si>
    <t xml:space="preserve">Year-end adjustment </t>
  </si>
  <si>
    <t>A. N. Equities (Pvt.) Limited</t>
  </si>
  <si>
    <t>For The Quarter Ended September 30, 2016</t>
  </si>
  <si>
    <t>Cash and Bank  (Cash at banks)</t>
  </si>
  <si>
    <t>Income (Other Income (Profit on Debt))</t>
  </si>
  <si>
    <t>Accumulated Depreciation</t>
  </si>
  <si>
    <t>Administrative and operating expneses (Depreciation)</t>
  </si>
  <si>
    <t>Administrative and operating expneses (Communication)</t>
  </si>
  <si>
    <t>Trade and other payables (Accrued Expenses)</t>
  </si>
  <si>
    <t>Administrative and operating expneses (Auditor's remuneration)</t>
  </si>
  <si>
    <t>No remuneration was paid to any Director and key management personnel during the quarter or prior financial year.</t>
  </si>
  <si>
    <t>Number of employees as at September 30, 2016 were three (June 30, 2016: three).</t>
  </si>
  <si>
    <t>Current year's figures of Profit and Loss Account, Other Comprehensive Income and Cashflow Statement represent the results of the quarter from June 30, 2016 to September 30, 2016 whereas comparative figures represent the results of a complete financial year ended June 30, 2016, therefore, these figures are not comparable.</t>
  </si>
  <si>
    <t>Related parties comprise of Associated Companies, directors of the Company, Companies in which directors are interested and key management personnel. There were no transactions with any related party except sponsor's loan  and short term borrowings as disclosed in note 11 and 14. No remuneration was paid to key management personnel as disclosed in note 18.</t>
  </si>
  <si>
    <t>Short term borrowing</t>
  </si>
  <si>
    <t>The maximum exposure to credit risk as at September 30, 2016 along with comparative of completed financial year June 30, 2016 is tabulated below:</t>
  </si>
  <si>
    <t>Long term investment is carried at fair value by valuation method. These values are based on the Inputs for the asset that are not based on observable market data (that is, unobservable inputs). Long term investment measured at fair value as at September 30, 2016 amounted Rs.5.955 million (June 30, 2016: Rs.5.955 million).</t>
  </si>
  <si>
    <t>Temporary bank overdraft</t>
  </si>
  <si>
    <t>Loan from director</t>
  </si>
  <si>
    <t>Income tax Payable</t>
  </si>
  <si>
    <t xml:space="preserve">Auditors' remuneration </t>
  </si>
</sst>
</file>

<file path=xl/styles.xml><?xml version="1.0" encoding="utf-8"?>
<styleSheet xmlns="http://schemas.openxmlformats.org/spreadsheetml/2006/main">
  <numFmts count="23">
    <numFmt numFmtId="41" formatCode="_(* #,##0_);_(* \(#,##0\);_(* &quot;-&quot;_);_(@_)"/>
    <numFmt numFmtId="43" formatCode="_(* #,##0.00_);_(* \(#,##0.00\);_(* &quot;-&quot;??_);_(@_)"/>
    <numFmt numFmtId="164" formatCode="_(* #,##0_);_(* \(#,##0\);_(* &quot;-&quot;??_);_(@_)"/>
    <numFmt numFmtId="165" formatCode="#,##0;\(#,##0\)"/>
    <numFmt numFmtId="166" formatCode="0.0"/>
    <numFmt numFmtId="167" formatCode="0."/>
    <numFmt numFmtId="168" formatCode="0.00_)"/>
    <numFmt numFmtId="169" formatCode="#,##0.0"/>
    <numFmt numFmtId="170" formatCode="_(&quot;Rs.&quot;* #,##0.00_);_(&quot;Rs.&quot;* \(#,##0.00\);_(&quot;Rs.&quot;* &quot;-&quot;??_);_(@_)"/>
    <numFmt numFmtId="171" formatCode="#,##0;\(\,##0\)"/>
    <numFmt numFmtId="172" formatCode="General_)"/>
    <numFmt numFmtId="173" formatCode="#,##0.0;\(#,##0.0\)"/>
    <numFmt numFmtId="174" formatCode="_-&quot;£&quot;* #,##0.00_-;\-&quot;£&quot;* #,##0.00_-;_-&quot;£&quot;* &quot;-&quot;??_-;_-@_-"/>
    <numFmt numFmtId="175" formatCode="_-* #,##0\ _F_-;\-* #,##0\ _F_-;_-* &quot;-&quot;\ _F_-;_-@_-"/>
    <numFmt numFmtId="176" formatCode="_-* #,##0.00\ _F_-;\-* #,##0.00\ _F_-;_-* &quot;-&quot;??\ _F_-;_-@_-"/>
    <numFmt numFmtId="177" formatCode="_-* #,##0\ &quot;F&quot;_-;\-* #,##0\ &quot;F&quot;_-;_-* &quot;-&quot;\ &quot;F&quot;_-;_-@_-"/>
    <numFmt numFmtId="178" formatCode="_-* #,##0.00\ &quot;F&quot;_-;\-* #,##0.00\ &quot;F&quot;_-;_-* &quot;-&quot;??\ &quot;F&quot;_-;_-@_-"/>
    <numFmt numFmtId="179" formatCode="#,##0.00_ ;\-#,##0.00\ "/>
    <numFmt numFmtId="180" formatCode="0_);\(0\)"/>
    <numFmt numFmtId="181" formatCode="#,##0;[Red]#,##0"/>
    <numFmt numFmtId="182" formatCode="0.0.0"/>
    <numFmt numFmtId="183" formatCode="#,##0.00;\(#,##0.00\)"/>
    <numFmt numFmtId="184" formatCode="#,##0.000;\(#,##0.000\)"/>
  </numFmts>
  <fonts count="40">
    <font>
      <sz val="10"/>
      <name val="Arial"/>
    </font>
    <font>
      <sz val="11"/>
      <color theme="1"/>
      <name val="Calibri"/>
      <family val="2"/>
      <scheme val="minor"/>
    </font>
    <font>
      <sz val="10"/>
      <name val="Arial"/>
      <family val="2"/>
    </font>
    <font>
      <b/>
      <sz val="13"/>
      <name val="Arial"/>
      <family val="2"/>
    </font>
    <font>
      <b/>
      <u/>
      <sz val="13"/>
      <name val="Arial"/>
      <family val="2"/>
    </font>
    <font>
      <b/>
      <sz val="11"/>
      <name val="Arial"/>
      <family val="2"/>
    </font>
    <font>
      <sz val="11"/>
      <name val="Arial"/>
      <family val="2"/>
    </font>
    <font>
      <b/>
      <sz val="11"/>
      <color indexed="8"/>
      <name val="Arial"/>
      <family val="2"/>
    </font>
    <font>
      <u/>
      <sz val="10"/>
      <color indexed="12"/>
      <name val="Arial"/>
      <family val="2"/>
    </font>
    <font>
      <sz val="12"/>
      <name val="Helv"/>
    </font>
    <font>
      <b/>
      <i/>
      <sz val="16"/>
      <name val="Helv"/>
    </font>
    <font>
      <b/>
      <u/>
      <sz val="11"/>
      <name val="Arial"/>
      <family val="2"/>
    </font>
    <font>
      <sz val="10"/>
      <name val="Arial"/>
      <family val="2"/>
    </font>
    <font>
      <sz val="10"/>
      <name val="Arial"/>
      <family val="2"/>
    </font>
    <font>
      <b/>
      <sz val="10"/>
      <name val="Arial"/>
      <family val="2"/>
    </font>
    <font>
      <sz val="12"/>
      <name val="Arial"/>
      <family val="2"/>
    </font>
    <font>
      <sz val="10"/>
      <name val="Helv"/>
    </font>
    <font>
      <sz val="11"/>
      <name val="ＭＳ Ｐゴシック"/>
      <charset val="128"/>
    </font>
    <font>
      <sz val="8"/>
      <name val="Arial"/>
      <family val="2"/>
      <charset val="178"/>
    </font>
    <font>
      <b/>
      <sz val="12"/>
      <name val="Arial"/>
      <family val="2"/>
      <charset val="178"/>
    </font>
    <font>
      <b/>
      <u/>
      <sz val="11"/>
      <color indexed="8"/>
      <name val="Arial"/>
      <family val="2"/>
    </font>
    <font>
      <sz val="11"/>
      <color indexed="10"/>
      <name val="Arial"/>
      <family val="2"/>
    </font>
    <font>
      <b/>
      <sz val="14"/>
      <name val="Arial"/>
      <family val="2"/>
    </font>
    <font>
      <b/>
      <sz val="10.5"/>
      <name val="Arial"/>
      <family val="2"/>
    </font>
    <font>
      <sz val="10.5"/>
      <name val="Arial"/>
      <family val="2"/>
    </font>
    <font>
      <sz val="11"/>
      <color theme="5"/>
      <name val="Arial"/>
      <family val="2"/>
    </font>
    <font>
      <sz val="11"/>
      <color rgb="FFC00000"/>
      <name val="Arial"/>
      <family val="2"/>
    </font>
    <font>
      <b/>
      <sz val="11"/>
      <color rgb="FFC00000"/>
      <name val="Arial"/>
      <family val="2"/>
    </font>
    <font>
      <b/>
      <sz val="13"/>
      <color rgb="FFC00000"/>
      <name val="Arial"/>
      <family val="2"/>
    </font>
    <font>
      <sz val="11"/>
      <color rgb="FFFF0000"/>
      <name val="Arial"/>
      <family val="2"/>
    </font>
    <font>
      <sz val="10"/>
      <color rgb="FFC00000"/>
      <name val="Arial"/>
      <family val="2"/>
    </font>
    <font>
      <b/>
      <sz val="11"/>
      <color rgb="FFFF0000"/>
      <name val="Arial"/>
      <family val="2"/>
    </font>
    <font>
      <sz val="10"/>
      <name val="Arial"/>
      <family val="2"/>
    </font>
    <font>
      <sz val="10"/>
      <color rgb="FFFF0000"/>
      <name val="Arial"/>
      <family val="2"/>
    </font>
    <font>
      <b/>
      <sz val="10"/>
      <color rgb="FFFF0000"/>
      <name val="Arial"/>
      <family val="2"/>
    </font>
    <font>
      <u/>
      <sz val="10"/>
      <name val="Arial"/>
      <family val="2"/>
    </font>
    <font>
      <u/>
      <sz val="11"/>
      <name val="Arial"/>
      <family val="2"/>
    </font>
    <font>
      <b/>
      <sz val="12"/>
      <name val="Candara"/>
      <family val="2"/>
    </font>
    <font>
      <sz val="12"/>
      <color theme="1"/>
      <name val="Candara"/>
      <family val="2"/>
    </font>
    <font>
      <b/>
      <sz val="12"/>
      <color theme="1"/>
      <name val="Candara"/>
      <family val="2"/>
    </font>
  </fonts>
  <fills count="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s>
  <cellStyleXfs count="53">
    <xf numFmtId="0" fontId="0" fillId="0" borderId="0"/>
    <xf numFmtId="0" fontId="13" fillId="0" borderId="0"/>
    <xf numFmtId="0" fontId="12" fillId="0" borderId="0"/>
    <xf numFmtId="165" fontId="2" fillId="0" borderId="0" applyFont="0" applyFill="0" applyBorder="0" applyAlignment="0" applyProtection="0"/>
    <xf numFmtId="167" fontId="13"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174"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165"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7" fontId="12" fillId="0" borderId="0" applyFont="0" applyFill="0" applyBorder="0" applyAlignment="0" applyProtection="0"/>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0" fontId="8" fillId="0" borderId="0" applyNumberFormat="0" applyFill="0" applyBorder="0" applyAlignment="0" applyProtection="0">
      <alignment vertical="top"/>
      <protection locked="0"/>
    </xf>
    <xf numFmtId="10" fontId="18" fillId="3" borderId="3" applyNumberFormat="0" applyBorder="0" applyAlignment="0" applyProtection="0"/>
    <xf numFmtId="0" fontId="9" fillId="0" borderId="0" applyBorder="0"/>
    <xf numFmtId="175" fontId="12" fillId="0" borderId="0" applyFont="0" applyFill="0" applyBorder="0" applyAlignment="0" applyProtection="0"/>
    <xf numFmtId="176" fontId="12" fillId="0" borderId="0" applyFont="0" applyFill="0" applyBorder="0" applyAlignment="0" applyProtection="0"/>
    <xf numFmtId="177" fontId="12" fillId="0" borderId="0" applyFont="0" applyFill="0" applyBorder="0" applyAlignment="0" applyProtection="0"/>
    <xf numFmtId="178" fontId="12" fillId="0" borderId="0" applyFont="0" applyFill="0" applyBorder="0" applyAlignment="0" applyProtection="0"/>
    <xf numFmtId="168" fontId="10" fillId="0" borderId="0"/>
    <xf numFmtId="0" fontId="12" fillId="0" borderId="0"/>
    <xf numFmtId="0" fontId="13" fillId="0" borderId="0"/>
    <xf numFmtId="0" fontId="12" fillId="0" borderId="0"/>
    <xf numFmtId="165" fontId="12" fillId="0" borderId="0"/>
    <xf numFmtId="170" fontId="15" fillId="0" borderId="0"/>
    <xf numFmtId="0" fontId="12" fillId="0" borderId="0"/>
    <xf numFmtId="49" fontId="12" fillId="0" borderId="0" applyNumberFormat="0" applyFont="0" applyFill="0" applyBorder="0" applyAlignment="0" applyProtection="0"/>
    <xf numFmtId="0" fontId="12" fillId="0" borderId="0"/>
    <xf numFmtId="169" fontId="12" fillId="0" borderId="0"/>
    <xf numFmtId="0" fontId="12" fillId="0" borderId="0"/>
    <xf numFmtId="0" fontId="12" fillId="0" borderId="0"/>
    <xf numFmtId="165" fontId="12" fillId="0" borderId="0"/>
    <xf numFmtId="0" fontId="13" fillId="0" borderId="0"/>
    <xf numFmtId="3" fontId="13" fillId="0" borderId="0"/>
    <xf numFmtId="0" fontId="12" fillId="0" borderId="0"/>
    <xf numFmtId="0" fontId="15" fillId="0" borderId="0"/>
    <xf numFmtId="0" fontId="12" fillId="0" borderId="0"/>
    <xf numFmtId="173" fontId="16" fillId="0" borderId="0"/>
    <xf numFmtId="0" fontId="12" fillId="0" borderId="0"/>
    <xf numFmtId="9" fontId="2" fillId="0" borderId="0" applyFont="0" applyFill="0" applyBorder="0" applyAlignment="0" applyProtection="0"/>
    <xf numFmtId="10" fontId="12" fillId="0" borderId="0" applyFont="0" applyFill="0" applyBorder="0" applyAlignment="0" applyProtection="0"/>
    <xf numFmtId="13" fontId="12" fillId="0" borderId="0" applyFont="0" applyFill="0" applyProtection="0"/>
    <xf numFmtId="0" fontId="17" fillId="0" borderId="0"/>
    <xf numFmtId="0" fontId="12" fillId="0" borderId="0"/>
    <xf numFmtId="0" fontId="32" fillId="0" borderId="0"/>
    <xf numFmtId="0" fontId="2" fillId="0" borderId="0"/>
    <xf numFmtId="0" fontId="1" fillId="0" borderId="0"/>
    <xf numFmtId="43" fontId="1" fillId="0" borderId="0" applyFont="0" applyFill="0" applyBorder="0" applyAlignment="0" applyProtection="0"/>
  </cellStyleXfs>
  <cellXfs count="642">
    <xf numFmtId="0" fontId="0" fillId="0" borderId="0" xfId="0"/>
    <xf numFmtId="0" fontId="5" fillId="0" borderId="0" xfId="0" applyFont="1"/>
    <xf numFmtId="0" fontId="6" fillId="0" borderId="0" xfId="0" applyFont="1"/>
    <xf numFmtId="0" fontId="5" fillId="0" borderId="0" xfId="0" applyFont="1" applyAlignment="1">
      <alignment horizontal="center"/>
    </xf>
    <xf numFmtId="0" fontId="6" fillId="0" borderId="0" xfId="0" applyFont="1" applyAlignment="1">
      <alignment horizontal="left" indent="1"/>
    </xf>
    <xf numFmtId="0" fontId="6" fillId="0" borderId="0" xfId="0" applyFont="1" applyAlignment="1">
      <alignment horizontal="center"/>
    </xf>
    <xf numFmtId="0" fontId="11" fillId="0" borderId="0" xfId="0" applyFont="1" applyAlignment="1">
      <alignment horizontal="center"/>
    </xf>
    <xf numFmtId="37" fontId="5" fillId="0" borderId="0" xfId="0" applyNumberFormat="1" applyFont="1" applyBorder="1" applyAlignment="1"/>
    <xf numFmtId="3" fontId="5" fillId="0" borderId="0" xfId="38" applyFont="1"/>
    <xf numFmtId="0" fontId="5" fillId="0" borderId="0" xfId="0" applyFont="1" applyFill="1"/>
    <xf numFmtId="172" fontId="5" fillId="0" borderId="0" xfId="42" applyNumberFormat="1" applyFont="1" applyFill="1" applyAlignment="1" applyProtection="1">
      <alignment horizontal="left"/>
    </xf>
    <xf numFmtId="166" fontId="5" fillId="0" borderId="0" xfId="1" applyNumberFormat="1" applyFont="1" applyFill="1" applyAlignment="1">
      <alignment horizontal="left"/>
    </xf>
    <xf numFmtId="0" fontId="5" fillId="0" borderId="0" xfId="1" applyFont="1" applyFill="1"/>
    <xf numFmtId="0" fontId="5" fillId="0" borderId="0" xfId="0" applyFont="1" applyFill="1" applyAlignment="1">
      <alignment horizontal="center"/>
    </xf>
    <xf numFmtId="0" fontId="6" fillId="0" borderId="0" xfId="0" applyFont="1" applyFill="1" applyAlignment="1">
      <alignment horizontal="left" indent="1"/>
    </xf>
    <xf numFmtId="0" fontId="5" fillId="0" borderId="0" xfId="2" applyFont="1"/>
    <xf numFmtId="0" fontId="5" fillId="0" borderId="0" xfId="2" applyFont="1" applyFill="1" applyAlignment="1"/>
    <xf numFmtId="0" fontId="6" fillId="0" borderId="0" xfId="2" applyNumberFormat="1" applyFont="1" applyFill="1" applyAlignment="1">
      <alignment horizontal="left" indent="1"/>
    </xf>
    <xf numFmtId="165" fontId="6" fillId="0" borderId="0" xfId="10" applyFont="1" applyFill="1" applyBorder="1" applyAlignment="1"/>
    <xf numFmtId="37" fontId="6" fillId="0" borderId="0" xfId="10" applyNumberFormat="1" applyFont="1" applyFill="1" applyBorder="1" applyAlignment="1"/>
    <xf numFmtId="0" fontId="5" fillId="5" borderId="0" xfId="2" applyFont="1" applyFill="1"/>
    <xf numFmtId="0" fontId="6" fillId="5" borderId="0" xfId="2" quotePrefix="1" applyFont="1" applyFill="1" applyAlignment="1"/>
    <xf numFmtId="0" fontId="5" fillId="5" borderId="0" xfId="0" applyFont="1" applyFill="1"/>
    <xf numFmtId="0" fontId="6" fillId="5" borderId="0" xfId="2" applyFont="1" applyFill="1"/>
    <xf numFmtId="0" fontId="6" fillId="5" borderId="0" xfId="2" applyFont="1" applyFill="1" applyAlignment="1">
      <alignment horizontal="left" indent="2"/>
    </xf>
    <xf numFmtId="37" fontId="5" fillId="0" borderId="4" xfId="3" applyNumberFormat="1" applyFont="1" applyFill="1" applyBorder="1" applyAlignment="1">
      <alignment vertical="center"/>
    </xf>
    <xf numFmtId="0" fontId="6" fillId="0" borderId="0" xfId="0" applyFont="1" applyFill="1"/>
    <xf numFmtId="37" fontId="6" fillId="0" borderId="0" xfId="0" applyNumberFormat="1" applyFont="1" applyBorder="1" applyAlignment="1"/>
    <xf numFmtId="0" fontId="3" fillId="0" borderId="0" xfId="0" applyFont="1" applyFill="1" applyAlignment="1"/>
    <xf numFmtId="0" fontId="5" fillId="0" borderId="0" xfId="2" applyFont="1" applyFill="1" applyAlignment="1">
      <alignment horizontal="left"/>
    </xf>
    <xf numFmtId="0" fontId="26" fillId="0" borderId="0" xfId="2" applyFont="1" applyFill="1" applyAlignment="1">
      <alignment horizontal="left" indent="1"/>
    </xf>
    <xf numFmtId="0" fontId="5" fillId="0" borderId="0" xfId="2" applyFont="1" applyFill="1" applyAlignment="1">
      <alignment horizontal="left" indent="2"/>
    </xf>
    <xf numFmtId="0" fontId="27" fillId="0" borderId="0" xfId="2" applyFont="1" applyFill="1" applyAlignment="1">
      <alignment horizontal="center"/>
    </xf>
    <xf numFmtId="0" fontId="6" fillId="0" borderId="0" xfId="2" applyFont="1" applyFill="1" applyAlignment="1">
      <alignment horizontal="center"/>
    </xf>
    <xf numFmtId="37" fontId="6" fillId="0" borderId="5" xfId="3" applyNumberFormat="1" applyFont="1" applyFill="1" applyBorder="1" applyAlignment="1">
      <alignment vertical="center"/>
    </xf>
    <xf numFmtId="37" fontId="6" fillId="0" borderId="0" xfId="3" applyNumberFormat="1" applyFont="1" applyFill="1" applyAlignment="1">
      <alignment vertical="center"/>
    </xf>
    <xf numFmtId="0" fontId="6" fillId="0" borderId="0" xfId="2" applyFont="1" applyFill="1" applyAlignment="1">
      <alignment horizontal="left" indent="1"/>
    </xf>
    <xf numFmtId="0" fontId="5" fillId="0" borderId="0" xfId="39" applyFont="1" applyFill="1" applyAlignment="1">
      <alignment horizontal="left"/>
    </xf>
    <xf numFmtId="0" fontId="5" fillId="0" borderId="0" xfId="0" applyFont="1" applyFill="1" applyAlignment="1">
      <alignment vertical="center"/>
    </xf>
    <xf numFmtId="0" fontId="6" fillId="0" borderId="0" xfId="2" applyFont="1"/>
    <xf numFmtId="0" fontId="28" fillId="0" borderId="0" xfId="2" applyFont="1" applyFill="1"/>
    <xf numFmtId="0" fontId="27" fillId="0" borderId="0" xfId="2" applyFont="1" applyFill="1"/>
    <xf numFmtId="0" fontId="27" fillId="0" borderId="0" xfId="2" applyFont="1" applyFill="1" applyAlignment="1">
      <alignment horizontal="left"/>
    </xf>
    <xf numFmtId="0" fontId="26" fillId="0" borderId="0" xfId="2" applyFont="1" applyFill="1"/>
    <xf numFmtId="37" fontId="27" fillId="0" borderId="0" xfId="2" applyNumberFormat="1" applyFont="1" applyFill="1" applyAlignment="1">
      <alignment vertical="center"/>
    </xf>
    <xf numFmtId="37" fontId="27" fillId="0" borderId="0" xfId="3" applyNumberFormat="1" applyFont="1" applyFill="1" applyBorder="1"/>
    <xf numFmtId="0" fontId="26" fillId="0" borderId="0" xfId="2" applyFont="1" applyFill="1" applyAlignment="1">
      <alignment horizontal="left" indent="2"/>
    </xf>
    <xf numFmtId="3" fontId="27" fillId="0" borderId="0" xfId="3" applyNumberFormat="1" applyFont="1" applyFill="1" applyBorder="1"/>
    <xf numFmtId="0" fontId="27" fillId="0" borderId="0" xfId="2" applyFont="1" applyFill="1" applyAlignment="1">
      <alignment horizontal="left" indent="2"/>
    </xf>
    <xf numFmtId="165" fontId="5" fillId="5" borderId="6" xfId="3" applyFont="1" applyFill="1" applyBorder="1" applyAlignment="1">
      <alignment horizontal="left"/>
    </xf>
    <xf numFmtId="0" fontId="6" fillId="0" borderId="0" xfId="0" applyFont="1" applyFill="1" applyAlignment="1">
      <alignment horizontal="center"/>
    </xf>
    <xf numFmtId="3" fontId="5" fillId="0" borderId="0" xfId="0" applyNumberFormat="1" applyFont="1" applyBorder="1"/>
    <xf numFmtId="0" fontId="5" fillId="0" borderId="0" xfId="2" applyFont="1" applyFill="1"/>
    <xf numFmtId="0" fontId="21" fillId="0" borderId="0" xfId="2" applyFont="1"/>
    <xf numFmtId="164" fontId="21" fillId="0" borderId="0" xfId="11" applyNumberFormat="1" applyFont="1"/>
    <xf numFmtId="0" fontId="21" fillId="0" borderId="0" xfId="2" applyFont="1" applyBorder="1"/>
    <xf numFmtId="164" fontId="6" fillId="0" borderId="0" xfId="11" applyNumberFormat="1" applyFont="1"/>
    <xf numFmtId="171" fontId="6" fillId="0" borderId="0" xfId="25" applyNumberFormat="1" applyFont="1" applyBorder="1" applyAlignment="1">
      <alignment horizontal="center" vertical="center" wrapText="1"/>
    </xf>
    <xf numFmtId="171" fontId="6" fillId="0" borderId="0" xfId="2" applyNumberFormat="1" applyFont="1" applyBorder="1" applyAlignment="1">
      <alignment horizontal="center" vertical="center" wrapText="1"/>
    </xf>
    <xf numFmtId="164" fontId="5" fillId="0" borderId="0" xfId="11" applyNumberFormat="1" applyFont="1" applyBorder="1" applyAlignment="1" applyProtection="1">
      <alignment horizontal="center"/>
    </xf>
    <xf numFmtId="164" fontId="5" fillId="0" borderId="0" xfId="12" applyNumberFormat="1" applyFont="1" applyAlignment="1" applyProtection="1">
      <alignment horizontal="center"/>
    </xf>
    <xf numFmtId="0" fontId="6" fillId="0" borderId="0" xfId="2" applyFont="1" applyAlignment="1" applyProtection="1">
      <alignment horizontal="left" indent="1"/>
    </xf>
    <xf numFmtId="37" fontId="6" fillId="0" borderId="0" xfId="12" applyNumberFormat="1" applyFont="1"/>
    <xf numFmtId="37" fontId="6" fillId="0" borderId="0" xfId="12" applyNumberFormat="1" applyFont="1" applyAlignment="1" applyProtection="1">
      <alignment horizontal="center"/>
    </xf>
    <xf numFmtId="37" fontId="6" fillId="0" borderId="0" xfId="2" applyNumberFormat="1" applyFont="1" applyAlignment="1" applyProtection="1">
      <alignment horizontal="left" indent="2"/>
    </xf>
    <xf numFmtId="0" fontId="6" fillId="0" borderId="0" xfId="2" applyFont="1" applyAlignment="1" applyProtection="1">
      <alignment horizontal="left"/>
    </xf>
    <xf numFmtId="0" fontId="5" fillId="0" borderId="0" xfId="2" applyFont="1" applyAlignment="1" applyProtection="1">
      <alignment horizontal="left"/>
    </xf>
    <xf numFmtId="37" fontId="5" fillId="0" borderId="5" xfId="12" applyNumberFormat="1" applyFont="1" applyBorder="1"/>
    <xf numFmtId="39" fontId="5" fillId="0" borderId="0" xfId="12" applyNumberFormat="1" applyFont="1" applyProtection="1"/>
    <xf numFmtId="0" fontId="5" fillId="0" borderId="0" xfId="2" applyNumberFormat="1" applyFont="1" applyAlignment="1">
      <alignment horizontal="center"/>
    </xf>
    <xf numFmtId="37" fontId="5" fillId="0" borderId="0" xfId="12" applyNumberFormat="1" applyFont="1" applyBorder="1" applyAlignment="1">
      <alignment vertical="center"/>
    </xf>
    <xf numFmtId="37" fontId="5" fillId="0" borderId="0" xfId="12" applyNumberFormat="1" applyFont="1" applyBorder="1" applyAlignment="1" applyProtection="1">
      <alignment vertical="center"/>
    </xf>
    <xf numFmtId="0" fontId="6" fillId="0" borderId="0" xfId="2" applyNumberFormat="1" applyFont="1" applyAlignment="1">
      <alignment horizontal="center" vertical="center"/>
    </xf>
    <xf numFmtId="37" fontId="6" fillId="0" borderId="6" xfId="2" applyNumberFormat="1" applyFont="1" applyBorder="1" applyAlignment="1">
      <alignment vertical="center"/>
    </xf>
    <xf numFmtId="37" fontId="6" fillId="0" borderId="0" xfId="2" applyNumberFormat="1" applyFont="1" applyAlignment="1">
      <alignment vertical="center"/>
    </xf>
    <xf numFmtId="164" fontId="6" fillId="0" borderId="0" xfId="12" applyNumberFormat="1" applyFont="1"/>
    <xf numFmtId="37" fontId="6" fillId="0" borderId="6" xfId="12" applyNumberFormat="1" applyFont="1" applyBorder="1"/>
    <xf numFmtId="165" fontId="6" fillId="0" borderId="0" xfId="3" applyFont="1"/>
    <xf numFmtId="0" fontId="6" fillId="5" borderId="0" xfId="2" applyFont="1" applyFill="1" applyAlignment="1">
      <alignment horizontal="left"/>
    </xf>
    <xf numFmtId="0" fontId="22" fillId="0" borderId="0" xfId="34" applyFont="1" applyFill="1" applyAlignment="1"/>
    <xf numFmtId="0" fontId="6" fillId="0" borderId="0" xfId="34" applyFont="1" applyFill="1"/>
    <xf numFmtId="0" fontId="5" fillId="0" borderId="0" xfId="34" applyFont="1" applyFill="1" applyAlignment="1">
      <alignment vertical="center"/>
    </xf>
    <xf numFmtId="37" fontId="5" fillId="0" borderId="0" xfId="10" applyNumberFormat="1" applyFont="1" applyFill="1" applyBorder="1" applyAlignment="1"/>
    <xf numFmtId="164" fontId="5" fillId="0" borderId="0" xfId="10" applyNumberFormat="1" applyFont="1" applyFill="1" applyBorder="1" applyAlignment="1"/>
    <xf numFmtId="0" fontId="6" fillId="0" borderId="0" xfId="2" applyFont="1" applyFill="1"/>
    <xf numFmtId="37" fontId="6" fillId="0" borderId="8" xfId="34" applyNumberFormat="1" applyFont="1" applyFill="1" applyBorder="1" applyAlignment="1"/>
    <xf numFmtId="37" fontId="6" fillId="0" borderId="8" xfId="10" applyNumberFormat="1" applyFont="1" applyFill="1" applyBorder="1" applyAlignment="1"/>
    <xf numFmtId="164" fontId="6" fillId="0" borderId="9" xfId="10" applyNumberFormat="1" applyFont="1" applyFill="1" applyBorder="1" applyAlignment="1"/>
    <xf numFmtId="164" fontId="6" fillId="0" borderId="0" xfId="10" applyNumberFormat="1" applyFont="1" applyFill="1" applyBorder="1" applyAlignment="1"/>
    <xf numFmtId="0" fontId="6" fillId="0" borderId="0" xfId="34" applyFont="1" applyFill="1" applyBorder="1"/>
    <xf numFmtId="0" fontId="5" fillId="0" borderId="0" xfId="35" applyFont="1"/>
    <xf numFmtId="0" fontId="5" fillId="0" borderId="0" xfId="35" applyFont="1" applyAlignment="1">
      <alignment horizontal="center"/>
    </xf>
    <xf numFmtId="0" fontId="5" fillId="0" borderId="0" xfId="0" applyFont="1" applyFill="1" applyAlignment="1">
      <alignment horizontal="right"/>
    </xf>
    <xf numFmtId="0" fontId="5" fillId="0" borderId="0" xfId="34" applyFont="1" applyFill="1" applyAlignment="1">
      <alignment horizontal="left" vertical="center" indent="1"/>
    </xf>
    <xf numFmtId="37" fontId="6" fillId="0" borderId="10" xfId="10" applyNumberFormat="1" applyFont="1" applyFill="1" applyBorder="1" applyAlignment="1"/>
    <xf numFmtId="0" fontId="5" fillId="0" borderId="0" xfId="37" applyFont="1" applyBorder="1" applyAlignment="1">
      <alignment horizontal="center"/>
    </xf>
    <xf numFmtId="0" fontId="6" fillId="0" borderId="0" xfId="37" applyFont="1" applyBorder="1" applyAlignment="1">
      <alignment horizontal="center"/>
    </xf>
    <xf numFmtId="3" fontId="5" fillId="0" borderId="0" xfId="38" applyFont="1" applyAlignment="1">
      <alignment horizontal="center"/>
    </xf>
    <xf numFmtId="37" fontId="6" fillId="0" borderId="4" xfId="3" applyNumberFormat="1" applyFont="1" applyFill="1" applyBorder="1" applyAlignment="1">
      <alignment vertical="center"/>
    </xf>
    <xf numFmtId="166" fontId="6" fillId="0" borderId="0" xfId="0" applyNumberFormat="1" applyFont="1" applyFill="1" applyAlignment="1">
      <alignment horizontal="left" indent="1"/>
    </xf>
    <xf numFmtId="0" fontId="25" fillId="0" borderId="0" xfId="0" applyFont="1" applyFill="1"/>
    <xf numFmtId="37" fontId="6" fillId="0" borderId="0" xfId="3" applyNumberFormat="1" applyFont="1" applyFill="1" applyBorder="1" applyAlignment="1">
      <alignment vertical="center"/>
    </xf>
    <xf numFmtId="37" fontId="25" fillId="0" borderId="0" xfId="0" applyNumberFormat="1" applyFont="1" applyFill="1" applyBorder="1"/>
    <xf numFmtId="0" fontId="6" fillId="0" borderId="0" xfId="41" applyFont="1"/>
    <xf numFmtId="0" fontId="6" fillId="0" borderId="0" xfId="41" applyFont="1" applyAlignment="1">
      <alignment horizontal="left" indent="1"/>
    </xf>
    <xf numFmtId="37" fontId="5" fillId="0" borderId="0" xfId="3" applyNumberFormat="1" applyFont="1" applyFill="1" applyBorder="1" applyAlignment="1">
      <alignment vertical="center"/>
    </xf>
    <xf numFmtId="165" fontId="25" fillId="0" borderId="0" xfId="3" applyFont="1" applyFill="1"/>
    <xf numFmtId="0" fontId="3" fillId="0" borderId="0" xfId="34" applyFont="1" applyFill="1" applyAlignment="1"/>
    <xf numFmtId="0" fontId="29" fillId="0" borderId="0" xfId="34" applyFont="1" applyFill="1"/>
    <xf numFmtId="0" fontId="6" fillId="5" borderId="0" xfId="2" applyFont="1" applyFill="1" applyAlignment="1">
      <alignment horizontal="center"/>
    </xf>
    <xf numFmtId="0" fontId="5" fillId="5" borderId="0" xfId="2" applyFont="1" applyFill="1" applyAlignment="1">
      <alignment horizontal="center"/>
    </xf>
    <xf numFmtId="165" fontId="5" fillId="5" borderId="0" xfId="3" applyFont="1" applyFill="1" applyBorder="1" applyAlignment="1">
      <alignment horizontal="left"/>
    </xf>
    <xf numFmtId="0" fontId="6" fillId="5" borderId="0" xfId="2" applyFont="1" applyFill="1" applyBorder="1" applyAlignment="1">
      <alignment horizontal="left" indent="2"/>
    </xf>
    <xf numFmtId="165" fontId="5" fillId="5" borderId="6" xfId="3" applyFont="1" applyFill="1" applyBorder="1" applyAlignment="1">
      <alignment horizontal="center"/>
    </xf>
    <xf numFmtId="0" fontId="5" fillId="0" borderId="0" xfId="2" applyNumberFormat="1" applyFont="1" applyFill="1" applyAlignment="1">
      <alignment horizontal="left"/>
    </xf>
    <xf numFmtId="0" fontId="5" fillId="0" borderId="5" xfId="0" applyFont="1" applyFill="1" applyBorder="1" applyAlignment="1">
      <alignment vertical="center"/>
    </xf>
    <xf numFmtId="0" fontId="5" fillId="0" borderId="11" xfId="0" applyFont="1" applyFill="1" applyBorder="1" applyAlignment="1">
      <alignment vertical="center"/>
    </xf>
    <xf numFmtId="37" fontId="5" fillId="0" borderId="12"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indent="1"/>
    </xf>
    <xf numFmtId="37" fontId="5" fillId="0" borderId="0" xfId="0" applyNumberFormat="1" applyFont="1" applyFill="1" applyBorder="1" applyAlignment="1">
      <alignment vertical="center"/>
    </xf>
    <xf numFmtId="37" fontId="5" fillId="0" borderId="13" xfId="0" applyNumberFormat="1" applyFont="1" applyFill="1" applyBorder="1" applyAlignment="1">
      <alignment vertical="center"/>
    </xf>
    <xf numFmtId="0" fontId="12" fillId="0" borderId="0" xfId="25"/>
    <xf numFmtId="0" fontId="5" fillId="0" borderId="0" xfId="25" applyFont="1" applyBorder="1" applyAlignment="1">
      <alignment horizontal="center" vertical="center" wrapText="1"/>
    </xf>
    <xf numFmtId="0" fontId="14" fillId="0" borderId="0" xfId="25" applyFont="1" applyBorder="1" applyAlignment="1">
      <alignment horizontal="center" vertical="center"/>
    </xf>
    <xf numFmtId="0" fontId="6" fillId="0" borderId="0" xfId="25" applyFont="1"/>
    <xf numFmtId="0" fontId="5" fillId="0" borderId="0" xfId="25" quotePrefix="1" applyFont="1" applyAlignment="1">
      <alignment horizontal="left"/>
    </xf>
    <xf numFmtId="0" fontId="6" fillId="0" borderId="0" xfId="25" quotePrefix="1" applyFont="1" applyAlignment="1">
      <alignment horizontal="left"/>
    </xf>
    <xf numFmtId="0" fontId="5" fillId="0" borderId="0" xfId="0" applyFont="1" applyBorder="1"/>
    <xf numFmtId="0" fontId="5" fillId="0" borderId="0" xfId="2" applyFont="1" applyFill="1" applyAlignment="1">
      <alignment horizontal="center"/>
    </xf>
    <xf numFmtId="37" fontId="6" fillId="0" borderId="9" xfId="3" applyNumberFormat="1" applyFont="1" applyFill="1" applyBorder="1" applyAlignment="1">
      <alignment vertical="center"/>
    </xf>
    <xf numFmtId="37" fontId="5" fillId="0" borderId="9" xfId="3" applyNumberFormat="1" applyFont="1" applyFill="1" applyBorder="1" applyAlignment="1">
      <alignment vertical="center"/>
    </xf>
    <xf numFmtId="0" fontId="6" fillId="0" borderId="9" xfId="2" applyFont="1" applyFill="1" applyBorder="1"/>
    <xf numFmtId="37" fontId="6" fillId="0" borderId="9" xfId="2" applyNumberFormat="1" applyFont="1" applyFill="1" applyBorder="1" applyAlignment="1">
      <alignment vertical="center"/>
    </xf>
    <xf numFmtId="0" fontId="5" fillId="0" borderId="10" xfId="2" applyFont="1" applyFill="1" applyBorder="1"/>
    <xf numFmtId="37" fontId="6" fillId="0" borderId="0" xfId="2" applyNumberFormat="1" applyFont="1" applyFill="1" applyBorder="1" applyAlignment="1">
      <alignment vertical="center"/>
    </xf>
    <xf numFmtId="0" fontId="5" fillId="0" borderId="0" xfId="2" applyFont="1" applyFill="1" applyAlignment="1">
      <alignment horizontal="left" indent="1"/>
    </xf>
    <xf numFmtId="3" fontId="6" fillId="0" borderId="0" xfId="2" applyNumberFormat="1" applyFont="1" applyFill="1" applyAlignment="1">
      <alignment horizontal="left" indent="2"/>
    </xf>
    <xf numFmtId="0" fontId="6" fillId="0" borderId="0" xfId="2" applyFont="1" applyFill="1" applyAlignment="1">
      <alignment horizontal="left" indent="2"/>
    </xf>
    <xf numFmtId="0" fontId="5" fillId="0" borderId="5" xfId="2" applyFont="1" applyFill="1" applyBorder="1" applyAlignment="1">
      <alignment horizontal="center"/>
    </xf>
    <xf numFmtId="0" fontId="5" fillId="0" borderId="9" xfId="2" applyFont="1" applyFill="1" applyBorder="1"/>
    <xf numFmtId="0" fontId="5" fillId="0" borderId="0" xfId="2" applyFont="1" applyFill="1" applyBorder="1"/>
    <xf numFmtId="37" fontId="5" fillId="0" borderId="4" xfId="2" applyNumberFormat="1" applyFont="1" applyFill="1" applyBorder="1" applyAlignment="1">
      <alignment vertical="center"/>
    </xf>
    <xf numFmtId="37" fontId="5" fillId="0" borderId="0" xfId="2" applyNumberFormat="1" applyFont="1" applyFill="1" applyBorder="1" applyAlignment="1">
      <alignment vertical="center"/>
    </xf>
    <xf numFmtId="37" fontId="6" fillId="0" borderId="0" xfId="2" applyNumberFormat="1" applyFont="1" applyFill="1" applyAlignment="1">
      <alignment vertical="center"/>
    </xf>
    <xf numFmtId="37" fontId="5" fillId="0" borderId="0" xfId="2" applyNumberFormat="1" applyFont="1" applyFill="1" applyAlignment="1">
      <alignment vertical="center"/>
    </xf>
    <xf numFmtId="3" fontId="6" fillId="0" borderId="0" xfId="3" applyNumberFormat="1" applyFont="1" applyFill="1"/>
    <xf numFmtId="37" fontId="5" fillId="0" borderId="5" xfId="2" applyNumberFormat="1" applyFont="1" applyFill="1" applyBorder="1" applyAlignment="1">
      <alignment vertical="center"/>
    </xf>
    <xf numFmtId="37" fontId="6" fillId="0" borderId="5" xfId="2" applyNumberFormat="1" applyFont="1" applyFill="1" applyBorder="1" applyAlignment="1">
      <alignment vertical="center"/>
    </xf>
    <xf numFmtId="0" fontId="5" fillId="0" borderId="0" xfId="2" applyFont="1" applyFill="1" applyBorder="1" applyAlignment="1">
      <alignment horizontal="center"/>
    </xf>
    <xf numFmtId="0" fontId="6" fillId="0" borderId="0" xfId="2" applyFont="1" applyFill="1" applyBorder="1"/>
    <xf numFmtId="0" fontId="5" fillId="0" borderId="0" xfId="0" applyNumberFormat="1" applyFont="1" applyFill="1"/>
    <xf numFmtId="9" fontId="5" fillId="5" borderId="0" xfId="44" applyFont="1" applyFill="1"/>
    <xf numFmtId="9" fontId="6" fillId="0" borderId="0" xfId="44" applyFont="1"/>
    <xf numFmtId="9" fontId="5" fillId="0" borderId="0" xfId="44" applyFont="1" applyBorder="1" applyAlignment="1"/>
    <xf numFmtId="3" fontId="5" fillId="0" borderId="0" xfId="38" applyFont="1" applyFill="1"/>
    <xf numFmtId="3" fontId="4" fillId="0" borderId="0" xfId="38" applyFont="1" applyFill="1" applyAlignment="1">
      <alignment horizontal="center"/>
    </xf>
    <xf numFmtId="3" fontId="11" fillId="0" borderId="0" xfId="38" applyFont="1" applyFill="1" applyAlignment="1">
      <alignment horizontal="center"/>
    </xf>
    <xf numFmtId="3" fontId="5" fillId="0" borderId="0" xfId="38" applyFont="1" applyFill="1" applyAlignment="1">
      <alignment horizontal="center"/>
    </xf>
    <xf numFmtId="0" fontId="5" fillId="0" borderId="0" xfId="37" applyFont="1" applyFill="1" applyBorder="1" applyAlignment="1">
      <alignment horizontal="center"/>
    </xf>
    <xf numFmtId="0" fontId="5" fillId="0" borderId="0" xfId="37" applyFont="1" applyFill="1" applyAlignment="1">
      <alignment horizontal="center"/>
    </xf>
    <xf numFmtId="0" fontId="6" fillId="0" borderId="0" xfId="37" applyFont="1" applyFill="1" applyAlignment="1">
      <alignment horizontal="center"/>
    </xf>
    <xf numFmtId="0" fontId="14" fillId="0" borderId="0" xfId="37" applyFont="1" applyFill="1" applyAlignment="1">
      <alignment horizontal="center"/>
    </xf>
    <xf numFmtId="0" fontId="5" fillId="0" borderId="0" xfId="0" applyFont="1" applyFill="1" applyAlignment="1"/>
    <xf numFmtId="0" fontId="5" fillId="0" borderId="0" xfId="0" applyFont="1" applyFill="1" applyAlignment="1">
      <alignment horizontal="left"/>
    </xf>
    <xf numFmtId="37" fontId="5" fillId="0" borderId="0" xfId="0" applyNumberFormat="1" applyFont="1" applyFill="1" applyAlignment="1"/>
    <xf numFmtId="3" fontId="6" fillId="0" borderId="0" xfId="38" applyFont="1" applyFill="1"/>
    <xf numFmtId="3" fontId="6" fillId="0" borderId="8" xfId="38" applyFont="1" applyFill="1" applyBorder="1"/>
    <xf numFmtId="37" fontId="5" fillId="0" borderId="9" xfId="0" applyNumberFormat="1" applyFont="1" applyFill="1" applyBorder="1" applyAlignment="1"/>
    <xf numFmtId="3" fontId="6" fillId="0" borderId="9" xfId="38" applyFont="1" applyFill="1" applyBorder="1"/>
    <xf numFmtId="3" fontId="6" fillId="0" borderId="10" xfId="38" applyFont="1" applyFill="1" applyBorder="1"/>
    <xf numFmtId="3" fontId="5" fillId="0" borderId="0" xfId="38" applyFont="1" applyFill="1" applyBorder="1"/>
    <xf numFmtId="3" fontId="6" fillId="0" borderId="0" xfId="38" applyFont="1" applyFill="1" applyBorder="1"/>
    <xf numFmtId="37" fontId="5" fillId="0" borderId="0" xfId="0" applyNumberFormat="1" applyFont="1" applyFill="1" applyBorder="1" applyAlignment="1"/>
    <xf numFmtId="37" fontId="6" fillId="0" borderId="0" xfId="0" applyNumberFormat="1" applyFont="1" applyFill="1"/>
    <xf numFmtId="0" fontId="6" fillId="0" borderId="0" xfId="37" applyFont="1" applyFill="1"/>
    <xf numFmtId="0" fontId="5" fillId="0" borderId="0" xfId="37" applyFont="1" applyFill="1"/>
    <xf numFmtId="0" fontId="6" fillId="0" borderId="0" xfId="37" quotePrefix="1" applyFont="1" applyFill="1"/>
    <xf numFmtId="3" fontId="5" fillId="0" borderId="0" xfId="38" applyFont="1" applyFill="1" applyAlignment="1">
      <alignment horizontal="left" indent="2"/>
    </xf>
    <xf numFmtId="0" fontId="5" fillId="0" borderId="0" xfId="37" applyFont="1" applyFill="1" applyAlignment="1">
      <alignment horizontal="left" indent="1"/>
    </xf>
    <xf numFmtId="3" fontId="14" fillId="0" borderId="0" xfId="38" applyFont="1" applyFill="1"/>
    <xf numFmtId="3" fontId="14" fillId="0" borderId="0" xfId="38" applyFont="1" applyFill="1" applyAlignment="1">
      <alignment horizontal="center"/>
    </xf>
    <xf numFmtId="0" fontId="26" fillId="0" borderId="0" xfId="2" applyFont="1" applyFill="1" applyAlignment="1">
      <alignment horizontal="center"/>
    </xf>
    <xf numFmtId="37" fontId="6" fillId="0" borderId="6" xfId="3" applyNumberFormat="1" applyFont="1" applyFill="1" applyBorder="1" applyAlignment="1">
      <alignment vertical="center"/>
    </xf>
    <xf numFmtId="0" fontId="26" fillId="0" borderId="0" xfId="2" applyFont="1" applyFill="1" applyBorder="1"/>
    <xf numFmtId="37" fontId="26" fillId="0" borderId="0" xfId="2" applyNumberFormat="1" applyFont="1" applyFill="1" applyBorder="1" applyAlignment="1">
      <alignment vertical="center"/>
    </xf>
    <xf numFmtId="0" fontId="5" fillId="0" borderId="0" xfId="2" applyFont="1" applyFill="1" applyAlignment="1">
      <alignment horizontal="right"/>
    </xf>
    <xf numFmtId="0" fontId="27" fillId="0" borderId="0" xfId="2" applyFont="1" applyFill="1" applyAlignment="1">
      <alignment horizontal="left" indent="1"/>
    </xf>
    <xf numFmtId="3" fontId="26" fillId="0" borderId="0" xfId="2" applyNumberFormat="1" applyFont="1" applyFill="1" applyAlignment="1">
      <alignment horizontal="left" indent="2"/>
    </xf>
    <xf numFmtId="3" fontId="27" fillId="0" borderId="0" xfId="2" applyNumberFormat="1" applyFont="1" applyFill="1"/>
    <xf numFmtId="3" fontId="27" fillId="0" borderId="0" xfId="3" applyNumberFormat="1" applyFont="1" applyFill="1"/>
    <xf numFmtId="37" fontId="27" fillId="0" borderId="0" xfId="2" applyNumberFormat="1" applyFont="1" applyFill="1"/>
    <xf numFmtId="3" fontId="26" fillId="0" borderId="0" xfId="2" applyNumberFormat="1" applyFont="1" applyFill="1"/>
    <xf numFmtId="3" fontId="27" fillId="0" borderId="0" xfId="3" applyNumberFormat="1" applyFont="1" applyFill="1" applyBorder="1" applyAlignment="1">
      <alignment vertical="center"/>
    </xf>
    <xf numFmtId="39" fontId="30" fillId="0" borderId="0" xfId="43" applyNumberFormat="1" applyFont="1" applyFill="1"/>
    <xf numFmtId="165" fontId="27" fillId="0" borderId="0" xfId="2" applyNumberFormat="1" applyFont="1" applyFill="1" applyAlignment="1">
      <alignment horizontal="center"/>
    </xf>
    <xf numFmtId="3" fontId="5" fillId="0" borderId="9" xfId="38" applyFont="1" applyFill="1" applyBorder="1"/>
    <xf numFmtId="165" fontId="6" fillId="0" borderId="7" xfId="3" applyFont="1" applyFill="1" applyBorder="1"/>
    <xf numFmtId="1" fontId="5" fillId="0" borderId="0" xfId="2" applyNumberFormat="1" applyFont="1" applyFill="1" applyBorder="1" applyAlignment="1">
      <alignment horizontal="center"/>
    </xf>
    <xf numFmtId="165" fontId="27" fillId="0" borderId="0" xfId="3" applyFont="1" applyFill="1"/>
    <xf numFmtId="37" fontId="5" fillId="0" borderId="0" xfId="3" applyNumberFormat="1" applyFont="1" applyFill="1" applyAlignment="1">
      <alignment vertical="center"/>
    </xf>
    <xf numFmtId="0" fontId="26" fillId="0" borderId="0" xfId="2" applyFont="1" applyFill="1" applyAlignment="1">
      <alignment horizontal="left" indent="3"/>
    </xf>
    <xf numFmtId="37" fontId="5" fillId="0" borderId="9" xfId="2" applyNumberFormat="1" applyFont="1" applyFill="1" applyBorder="1" applyAlignment="1">
      <alignment vertical="center"/>
    </xf>
    <xf numFmtId="37" fontId="5" fillId="0" borderId="6" xfId="2" applyNumberFormat="1" applyFont="1" applyFill="1" applyBorder="1" applyAlignment="1">
      <alignment vertical="center"/>
    </xf>
    <xf numFmtId="37" fontId="5" fillId="0" borderId="8" xfId="0" applyNumberFormat="1" applyFont="1" applyFill="1" applyBorder="1" applyAlignment="1"/>
    <xf numFmtId="37" fontId="7" fillId="0" borderId="0" xfId="33" applyNumberFormat="1" applyFont="1" applyFill="1"/>
    <xf numFmtId="171" fontId="7" fillId="0" borderId="0" xfId="33" applyNumberFormat="1" applyFont="1" applyFill="1"/>
    <xf numFmtId="165" fontId="6" fillId="0" borderId="0" xfId="2" applyNumberFormat="1" applyFont="1" applyFill="1" applyAlignment="1">
      <alignment horizontal="center"/>
    </xf>
    <xf numFmtId="37" fontId="6" fillId="0" borderId="0" xfId="2" applyNumberFormat="1" applyFont="1" applyFill="1" applyAlignment="1">
      <alignment horizontal="right"/>
    </xf>
    <xf numFmtId="37" fontId="5" fillId="0" borderId="0" xfId="2" applyNumberFormat="1" applyFont="1" applyFill="1" applyAlignment="1">
      <alignment horizontal="right"/>
    </xf>
    <xf numFmtId="165" fontId="5" fillId="0" borderId="0" xfId="3" applyFont="1" applyFill="1"/>
    <xf numFmtId="171" fontId="5" fillId="0" borderId="0" xfId="33" applyNumberFormat="1" applyFont="1" applyFill="1" applyAlignment="1">
      <alignment vertical="center"/>
    </xf>
    <xf numFmtId="37" fontId="6" fillId="0" borderId="9" xfId="13" applyNumberFormat="1" applyFont="1" applyFill="1" applyBorder="1" applyAlignment="1">
      <alignment horizontal="right"/>
    </xf>
    <xf numFmtId="37" fontId="6" fillId="0" borderId="0" xfId="13" applyNumberFormat="1" applyFont="1" applyFill="1" applyBorder="1" applyAlignment="1">
      <alignment horizontal="right"/>
    </xf>
    <xf numFmtId="37" fontId="7" fillId="0" borderId="0" xfId="33" applyNumberFormat="1" applyFont="1" applyFill="1" applyAlignment="1">
      <alignment horizontal="right"/>
    </xf>
    <xf numFmtId="37" fontId="5" fillId="0" borderId="0" xfId="13" applyNumberFormat="1" applyFont="1" applyFill="1" applyBorder="1" applyAlignment="1">
      <alignment horizontal="right"/>
    </xf>
    <xf numFmtId="37" fontId="5" fillId="0" borderId="4" xfId="0" applyNumberFormat="1" applyFont="1" applyFill="1" applyBorder="1" applyAlignment="1">
      <alignment vertical="center"/>
    </xf>
    <xf numFmtId="37" fontId="6" fillId="0" borderId="4" xfId="0" applyNumberFormat="1" applyFont="1" applyFill="1" applyBorder="1" applyAlignment="1">
      <alignment vertical="center"/>
    </xf>
    <xf numFmtId="180" fontId="7" fillId="0" borderId="0" xfId="33" applyNumberFormat="1" applyFont="1" applyFill="1"/>
    <xf numFmtId="0" fontId="5" fillId="0" borderId="0" xfId="0" applyFont="1" applyFill="1" applyBorder="1" applyAlignment="1">
      <alignment horizontal="center"/>
    </xf>
    <xf numFmtId="37" fontId="7" fillId="0" borderId="14" xfId="33" applyNumberFormat="1" applyFont="1" applyFill="1" applyBorder="1"/>
    <xf numFmtId="37" fontId="7" fillId="0" borderId="0" xfId="33" applyNumberFormat="1" applyFont="1" applyFill="1" applyBorder="1"/>
    <xf numFmtId="165" fontId="5" fillId="0" borderId="12" xfId="3" applyFont="1" applyFill="1" applyBorder="1"/>
    <xf numFmtId="0" fontId="6" fillId="0" borderId="0" xfId="0" applyFont="1" applyFill="1" applyAlignment="1">
      <alignment horizontal="justify"/>
    </xf>
    <xf numFmtId="0" fontId="6" fillId="0" borderId="0" xfId="0" applyFont="1" applyAlignment="1">
      <alignment horizontal="justify"/>
    </xf>
    <xf numFmtId="0" fontId="6" fillId="0" borderId="0" xfId="0" applyFont="1" applyAlignment="1">
      <alignment vertical="center"/>
    </xf>
    <xf numFmtId="165" fontId="5" fillId="5" borderId="0" xfId="3" applyFont="1" applyFill="1" applyBorder="1" applyAlignment="1">
      <alignment horizontal="left" vertical="center"/>
    </xf>
    <xf numFmtId="0" fontId="6" fillId="5" borderId="0" xfId="2" applyFont="1" applyFill="1" applyAlignment="1">
      <alignment vertical="center"/>
    </xf>
    <xf numFmtId="0" fontId="6" fillId="0" borderId="0" xfId="0" applyFont="1" applyAlignment="1">
      <alignment horizontal="left" vertical="center"/>
    </xf>
    <xf numFmtId="3" fontId="5" fillId="0" borderId="0" xfId="0" applyNumberFormat="1" applyFont="1" applyBorder="1" applyAlignment="1">
      <alignment vertical="center"/>
    </xf>
    <xf numFmtId="37" fontId="5" fillId="0" borderId="7" xfId="3" applyNumberFormat="1" applyFont="1" applyFill="1" applyBorder="1" applyAlignment="1">
      <alignment vertical="center"/>
    </xf>
    <xf numFmtId="37" fontId="6" fillId="0" borderId="7" xfId="3" applyNumberFormat="1" applyFont="1" applyFill="1" applyBorder="1" applyAlignment="1">
      <alignment vertical="center"/>
    </xf>
    <xf numFmtId="0" fontId="5" fillId="0" borderId="0" xfId="0" applyNumberFormat="1" applyFont="1" applyFill="1" applyAlignment="1"/>
    <xf numFmtId="0" fontId="5" fillId="0" borderId="0" xfId="0" applyNumberFormat="1" applyFont="1" applyFill="1" applyAlignment="1">
      <alignment horizontal="right"/>
    </xf>
    <xf numFmtId="0" fontId="6" fillId="0" borderId="0" xfId="0" applyFont="1" applyFill="1" applyBorder="1"/>
    <xf numFmtId="0" fontId="6" fillId="0" borderId="5" xfId="0" applyFont="1" applyFill="1" applyBorder="1"/>
    <xf numFmtId="0" fontId="5" fillId="0" borderId="0" xfId="0" applyFont="1" applyFill="1" applyBorder="1"/>
    <xf numFmtId="171" fontId="5" fillId="0" borderId="9" xfId="33" applyNumberFormat="1" applyFont="1" applyFill="1" applyBorder="1"/>
    <xf numFmtId="37" fontId="6" fillId="0" borderId="10" xfId="13" applyNumberFormat="1" applyFont="1" applyFill="1" applyBorder="1" applyAlignment="1">
      <alignment horizontal="right"/>
    </xf>
    <xf numFmtId="0" fontId="6" fillId="0" borderId="0" xfId="0" applyFont="1" applyAlignment="1">
      <alignment horizontal="justify"/>
    </xf>
    <xf numFmtId="0" fontId="6" fillId="0" borderId="0" xfId="2" quotePrefix="1" applyFont="1" applyFill="1" applyAlignment="1">
      <alignment horizontal="left" indent="1"/>
    </xf>
    <xf numFmtId="37" fontId="6" fillId="0" borderId="0" xfId="34" applyNumberFormat="1" applyFont="1" applyFill="1" applyBorder="1" applyAlignment="1"/>
    <xf numFmtId="37" fontId="29" fillId="0" borderId="0" xfId="34" applyNumberFormat="1" applyFont="1" applyFill="1"/>
    <xf numFmtId="167" fontId="5" fillId="0" borderId="0" xfId="0" quotePrefix="1" applyNumberFormat="1" applyFont="1" applyAlignment="1">
      <alignment horizontal="left"/>
    </xf>
    <xf numFmtId="166" fontId="5" fillId="0" borderId="0" xfId="0" quotePrefix="1" applyNumberFormat="1" applyFont="1" applyAlignment="1">
      <alignment horizontal="left"/>
    </xf>
    <xf numFmtId="2" fontId="5" fillId="0" borderId="0" xfId="0" quotePrefix="1" applyNumberFormat="1" applyFont="1" applyAlignment="1">
      <alignment horizontal="left"/>
    </xf>
    <xf numFmtId="0" fontId="6" fillId="0" borderId="0" xfId="0" applyFont="1" applyAlignment="1">
      <alignment horizontal="left"/>
    </xf>
    <xf numFmtId="0" fontId="26" fillId="0" borderId="0" xfId="0" applyFont="1"/>
    <xf numFmtId="0" fontId="27" fillId="0" borderId="0" xfId="0" applyFont="1" applyBorder="1"/>
    <xf numFmtId="0" fontId="27" fillId="0" borderId="0" xfId="0" applyFont="1" applyAlignment="1">
      <alignment horizontal="center"/>
    </xf>
    <xf numFmtId="166" fontId="5" fillId="0" borderId="0" xfId="0" applyNumberFormat="1" applyFont="1" applyFill="1" applyAlignment="1">
      <alignment horizontal="left" vertical="center"/>
    </xf>
    <xf numFmtId="173" fontId="5" fillId="0" borderId="0" xfId="42" applyFont="1" applyFill="1" applyAlignment="1" applyProtection="1">
      <alignment horizontal="left" vertical="center"/>
    </xf>
    <xf numFmtId="3" fontId="6" fillId="0" borderId="0" xfId="0" applyNumberFormat="1" applyFont="1" applyFill="1" applyAlignment="1">
      <alignment horizontal="justify"/>
    </xf>
    <xf numFmtId="0" fontId="5" fillId="0" borderId="0" xfId="0" applyFont="1" applyFill="1" applyAlignment="1">
      <alignment horizontal="left" vertical="center"/>
    </xf>
    <xf numFmtId="167" fontId="5" fillId="0" borderId="0" xfId="0" applyNumberFormat="1" applyFont="1" applyFill="1" applyAlignment="1">
      <alignment horizontal="left" vertical="center"/>
    </xf>
    <xf numFmtId="3" fontId="5" fillId="0" borderId="0" xfId="0" applyNumberFormat="1" applyFont="1" applyFill="1" applyAlignment="1">
      <alignment horizontal="left" indent="1"/>
    </xf>
    <xf numFmtId="182" fontId="5" fillId="0" borderId="0" xfId="0" applyNumberFormat="1" applyFont="1" applyFill="1" applyAlignment="1">
      <alignment horizontal="left" vertical="center"/>
    </xf>
    <xf numFmtId="0" fontId="5" fillId="0" borderId="0" xfId="0" applyFont="1" applyFill="1" applyAlignment="1">
      <alignment horizontal="centerContinuous"/>
    </xf>
    <xf numFmtId="0" fontId="6" fillId="0" borderId="0" xfId="0" applyFont="1" applyFill="1" applyAlignment="1"/>
    <xf numFmtId="0" fontId="6" fillId="0" borderId="0" xfId="0" applyNumberFormat="1" applyFont="1" applyFill="1" applyAlignment="1">
      <alignment horizontal="justify"/>
    </xf>
    <xf numFmtId="0" fontId="6" fillId="0" borderId="0" xfId="2" applyFont="1" applyFill="1" applyAlignment="1">
      <alignment horizontal="left"/>
    </xf>
    <xf numFmtId="0" fontId="6" fillId="0" borderId="0" xfId="2" applyFont="1" applyFill="1" applyAlignment="1" applyProtection="1">
      <alignment horizontal="left"/>
    </xf>
    <xf numFmtId="166" fontId="5" fillId="0" borderId="0" xfId="2" applyNumberFormat="1" applyFont="1" applyFill="1" applyAlignment="1">
      <alignment horizontal="left"/>
    </xf>
    <xf numFmtId="0" fontId="6" fillId="0" borderId="0" xfId="2" applyFont="1" applyFill="1" applyBorder="1" applyAlignment="1">
      <alignment horizontal="justify" vertical="top" wrapText="1"/>
    </xf>
    <xf numFmtId="0" fontId="6" fillId="0" borderId="0" xfId="2" applyFont="1" applyFill="1" applyBorder="1" applyAlignment="1"/>
    <xf numFmtId="0" fontId="5" fillId="4" borderId="0" xfId="0" quotePrefix="1" applyFont="1" applyFill="1" applyAlignment="1">
      <alignment horizontal="center"/>
    </xf>
    <xf numFmtId="0" fontId="6" fillId="0" borderId="0" xfId="0" quotePrefix="1" applyFont="1" applyFill="1" applyAlignment="1"/>
    <xf numFmtId="0" fontId="6" fillId="4" borderId="0" xfId="0" applyFont="1" applyFill="1" applyAlignment="1"/>
    <xf numFmtId="0" fontId="6" fillId="4" borderId="0" xfId="0" quotePrefix="1" applyFont="1" applyFill="1" applyAlignment="1"/>
    <xf numFmtId="0" fontId="6" fillId="0" borderId="0" xfId="0" quotePrefix="1" applyFont="1" applyFill="1" applyAlignment="1">
      <alignment horizontal="left" indent="3"/>
    </xf>
    <xf numFmtId="0" fontId="6" fillId="0" borderId="0" xfId="1" applyFont="1" applyAlignment="1">
      <alignment horizontal="justify"/>
    </xf>
    <xf numFmtId="171" fontId="6" fillId="0" borderId="0" xfId="0" applyNumberFormat="1" applyFont="1"/>
    <xf numFmtId="171" fontId="6" fillId="0" borderId="0" xfId="0" applyNumberFormat="1" applyFont="1" applyAlignment="1"/>
    <xf numFmtId="37" fontId="6" fillId="0" borderId="0" xfId="7" applyNumberFormat="1" applyFont="1" applyAlignment="1">
      <alignment horizontal="justify"/>
    </xf>
    <xf numFmtId="0" fontId="6" fillId="0" borderId="0" xfId="0" applyFont="1" applyAlignment="1"/>
    <xf numFmtId="37" fontId="5" fillId="0" borderId="4" xfId="12" applyNumberFormat="1" applyFont="1" applyBorder="1" applyAlignment="1">
      <alignment vertical="center"/>
    </xf>
    <xf numFmtId="166" fontId="6" fillId="0" borderId="0" xfId="0" applyNumberFormat="1" applyFont="1"/>
    <xf numFmtId="2" fontId="5" fillId="0" borderId="0" xfId="2" quotePrefix="1" applyNumberFormat="1" applyFont="1" applyFill="1" applyAlignment="1">
      <alignment horizontal="center"/>
    </xf>
    <xf numFmtId="0" fontId="6" fillId="0" borderId="0" xfId="2" applyFont="1" applyFill="1" applyAlignment="1">
      <alignment horizontal="justify" vertical="top" wrapText="1"/>
    </xf>
    <xf numFmtId="0" fontId="6" fillId="0" borderId="0" xfId="2" applyFont="1" applyFill="1" applyAlignment="1"/>
    <xf numFmtId="37" fontId="5" fillId="0" borderId="0" xfId="0" applyNumberFormat="1" applyFont="1" applyAlignment="1">
      <alignment horizontal="left"/>
    </xf>
    <xf numFmtId="37" fontId="5" fillId="0" borderId="0" xfId="0" applyNumberFormat="1" applyFont="1" applyAlignment="1">
      <alignment horizontal="left" vertical="center"/>
    </xf>
    <xf numFmtId="0" fontId="6" fillId="5" borderId="0" xfId="2" applyFont="1" applyFill="1" applyAlignment="1">
      <alignment horizontal="left" vertical="center"/>
    </xf>
    <xf numFmtId="37" fontId="5" fillId="0" borderId="4" xfId="0" applyNumberFormat="1" applyFont="1" applyBorder="1" applyAlignment="1">
      <alignment vertical="center"/>
    </xf>
    <xf numFmtId="37" fontId="6" fillId="0" borderId="4" xfId="0" applyNumberFormat="1" applyFont="1" applyBorder="1" applyAlignment="1">
      <alignment vertical="center"/>
    </xf>
    <xf numFmtId="41" fontId="6" fillId="0" borderId="0" xfId="3" applyNumberFormat="1"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left"/>
    </xf>
    <xf numFmtId="37" fontId="6" fillId="0" borderId="0" xfId="0" applyNumberFormat="1" applyFont="1" applyFill="1" applyBorder="1"/>
    <xf numFmtId="0" fontId="5" fillId="0" borderId="0" xfId="0" applyFont="1" applyFill="1" applyAlignment="1">
      <alignment horizontal="center" vertical="center"/>
    </xf>
    <xf numFmtId="165" fontId="5" fillId="0" borderId="7" xfId="3" applyFont="1" applyFill="1" applyBorder="1" applyAlignment="1">
      <alignment vertical="center"/>
    </xf>
    <xf numFmtId="3" fontId="5" fillId="0" borderId="0" xfId="38" applyFont="1" applyFill="1" applyAlignment="1">
      <alignment vertical="center"/>
    </xf>
    <xf numFmtId="165" fontId="6" fillId="0" borderId="7" xfId="3" applyFont="1" applyFill="1" applyBorder="1" applyAlignment="1">
      <alignment vertical="center"/>
    </xf>
    <xf numFmtId="166" fontId="5" fillId="0" borderId="0" xfId="0" applyNumberFormat="1" applyFont="1" applyFill="1" applyBorder="1" applyAlignment="1"/>
    <xf numFmtId="0" fontId="2" fillId="0" borderId="0" xfId="0" applyFont="1"/>
    <xf numFmtId="3" fontId="5" fillId="0" borderId="6" xfId="0" applyNumberFormat="1" applyFont="1" applyBorder="1" applyAlignment="1">
      <alignment vertical="center"/>
    </xf>
    <xf numFmtId="37" fontId="6" fillId="0" borderId="6" xfId="0" applyNumberFormat="1" applyFont="1" applyBorder="1" applyAlignment="1">
      <alignment vertical="center"/>
    </xf>
    <xf numFmtId="0" fontId="6" fillId="0" borderId="0" xfId="0" applyFont="1" applyAlignment="1">
      <alignment horizontal="left" vertical="center" indent="1"/>
    </xf>
    <xf numFmtId="165" fontId="5" fillId="5" borderId="6" xfId="3" applyFont="1" applyFill="1" applyBorder="1" applyAlignment="1">
      <alignment horizontal="left" vertical="center"/>
    </xf>
    <xf numFmtId="0" fontId="6" fillId="5" borderId="0" xfId="0" applyFont="1" applyFill="1"/>
    <xf numFmtId="0" fontId="5" fillId="0" borderId="0" xfId="25" applyNumberFormat="1" applyFont="1" applyAlignment="1">
      <alignment horizontal="left" vertical="center"/>
    </xf>
    <xf numFmtId="0" fontId="6" fillId="0" borderId="0" xfId="2" applyFont="1" applyFill="1" applyBorder="1" applyProtection="1"/>
    <xf numFmtId="0" fontId="5" fillId="0" borderId="0" xfId="2" applyFont="1" applyBorder="1"/>
    <xf numFmtId="0" fontId="5" fillId="0" borderId="0" xfId="2" applyFont="1" applyBorder="1" applyAlignment="1"/>
    <xf numFmtId="37" fontId="5" fillId="0" borderId="0" xfId="3" applyNumberFormat="1" applyFont="1" applyBorder="1" applyAlignment="1">
      <alignment vertical="center"/>
    </xf>
    <xf numFmtId="37" fontId="5" fillId="0" borderId="0" xfId="2" applyNumberFormat="1" applyFont="1" applyBorder="1" applyAlignment="1"/>
    <xf numFmtId="37" fontId="6" fillId="0" borderId="0" xfId="2" applyNumberFormat="1" applyFont="1" applyBorder="1" applyAlignment="1"/>
    <xf numFmtId="166" fontId="5" fillId="0" borderId="0" xfId="0" quotePrefix="1" applyNumberFormat="1" applyFont="1" applyAlignment="1">
      <alignment horizontal="left" vertical="center"/>
    </xf>
    <xf numFmtId="0" fontId="5" fillId="0" borderId="0" xfId="2" applyFont="1" applyBorder="1" applyAlignment="1">
      <alignment vertical="center"/>
    </xf>
    <xf numFmtId="166" fontId="5" fillId="0" borderId="0" xfId="2" quotePrefix="1" applyNumberFormat="1" applyFont="1" applyAlignment="1">
      <alignment horizontal="left"/>
    </xf>
    <xf numFmtId="0" fontId="5" fillId="0" borderId="0" xfId="25" applyFont="1" applyFill="1" applyBorder="1"/>
    <xf numFmtId="0" fontId="5" fillId="5" borderId="0" xfId="2" applyFont="1" applyFill="1" applyBorder="1" applyAlignment="1">
      <alignment horizontal="left"/>
    </xf>
    <xf numFmtId="0" fontId="5" fillId="5" borderId="0" xfId="2" applyFont="1" applyFill="1" applyBorder="1"/>
    <xf numFmtId="37" fontId="6" fillId="0" borderId="0" xfId="0" applyNumberFormat="1" applyFont="1"/>
    <xf numFmtId="0" fontId="5" fillId="0" borderId="0" xfId="27" applyFont="1" applyBorder="1" applyAlignment="1"/>
    <xf numFmtId="167" fontId="5" fillId="0" borderId="0" xfId="2" quotePrefix="1" applyNumberFormat="1" applyFont="1" applyAlignment="1">
      <alignment horizontal="left"/>
    </xf>
    <xf numFmtId="166" fontId="5" fillId="0" borderId="0" xfId="25" quotePrefix="1" applyNumberFormat="1" applyFont="1" applyBorder="1" applyAlignment="1">
      <alignment horizontal="left"/>
    </xf>
    <xf numFmtId="0" fontId="5" fillId="5" borderId="0" xfId="2" applyFont="1" applyFill="1" applyBorder="1" applyAlignment="1">
      <alignment horizontal="left" indent="2"/>
    </xf>
    <xf numFmtId="166" fontId="5" fillId="0" borderId="0" xfId="0" applyNumberFormat="1" applyFont="1" applyFill="1" applyBorder="1" applyAlignment="1">
      <alignment horizontal="left"/>
    </xf>
    <xf numFmtId="0" fontId="5" fillId="0" borderId="0" xfId="0" applyFont="1" applyBorder="1" applyAlignment="1">
      <alignment horizontal="justify"/>
    </xf>
    <xf numFmtId="0" fontId="6" fillId="0" borderId="0" xfId="2" applyFont="1" applyAlignment="1">
      <alignment horizontal="justify"/>
    </xf>
    <xf numFmtId="166" fontId="5" fillId="5" borderId="0" xfId="0" applyNumberFormat="1" applyFont="1" applyFill="1" applyBorder="1" applyAlignment="1">
      <alignment horizontal="left"/>
    </xf>
    <xf numFmtId="166" fontId="6" fillId="0" borderId="0" xfId="0" applyNumberFormat="1" applyFont="1" applyFill="1" applyBorder="1" applyAlignment="1">
      <alignment horizontal="left"/>
    </xf>
    <xf numFmtId="0" fontId="6" fillId="0" borderId="0" xfId="2" quotePrefix="1" applyFont="1" applyFill="1" applyAlignment="1"/>
    <xf numFmtId="49" fontId="5" fillId="0" borderId="0" xfId="3" applyNumberFormat="1" applyFont="1" applyBorder="1" applyAlignment="1">
      <alignment horizontal="justify"/>
    </xf>
    <xf numFmtId="0" fontId="5" fillId="0" borderId="0" xfId="0" quotePrefix="1" applyFont="1" applyAlignment="1">
      <alignment horizontal="center"/>
    </xf>
    <xf numFmtId="0" fontId="6" fillId="0" borderId="0" xfId="2" quotePrefix="1" applyFont="1" applyAlignment="1"/>
    <xf numFmtId="0" fontId="6" fillId="0" borderId="0" xfId="2" applyFont="1" applyAlignment="1"/>
    <xf numFmtId="0" fontId="5" fillId="0" borderId="0" xfId="0" applyNumberFormat="1" applyFont="1" applyFill="1" applyBorder="1" applyAlignment="1"/>
    <xf numFmtId="0" fontId="5" fillId="0" borderId="0" xfId="0" applyNumberFormat="1" applyFont="1" applyFill="1" applyBorder="1" applyAlignment="1">
      <alignment horizontal="right"/>
    </xf>
    <xf numFmtId="0" fontId="5" fillId="0" borderId="0" xfId="0" applyFont="1" applyBorder="1" applyAlignment="1"/>
    <xf numFmtId="166" fontId="5" fillId="0" borderId="0" xfId="25" applyNumberFormat="1" applyFont="1" applyFill="1" applyBorder="1" applyAlignment="1">
      <alignment horizontal="left"/>
    </xf>
    <xf numFmtId="3" fontId="5" fillId="0" borderId="0" xfId="25" applyNumberFormat="1" applyFont="1" applyFill="1"/>
    <xf numFmtId="3" fontId="5" fillId="0" borderId="0" xfId="25" applyNumberFormat="1" applyFont="1" applyFill="1" applyAlignment="1">
      <alignment horizontal="left"/>
    </xf>
    <xf numFmtId="3" fontId="5" fillId="0" borderId="0" xfId="25" applyNumberFormat="1" applyFont="1" applyFill="1" applyBorder="1"/>
    <xf numFmtId="165" fontId="5" fillId="0" borderId="0" xfId="3" applyFont="1" applyFill="1" applyBorder="1"/>
    <xf numFmtId="183" fontId="27" fillId="0" borderId="0" xfId="3" applyNumberFormat="1" applyFont="1" applyFill="1"/>
    <xf numFmtId="37" fontId="5" fillId="0" borderId="0" xfId="0" applyNumberFormat="1" applyFont="1" applyBorder="1" applyAlignment="1">
      <alignment vertical="center"/>
    </xf>
    <xf numFmtId="37" fontId="6" fillId="0" borderId="0" xfId="0" applyNumberFormat="1" applyFont="1" applyBorder="1" applyAlignment="1">
      <alignment vertical="center"/>
    </xf>
    <xf numFmtId="39" fontId="6" fillId="0" borderId="0" xfId="2" applyNumberFormat="1" applyFont="1" applyFill="1" applyBorder="1"/>
    <xf numFmtId="0" fontId="5" fillId="0" borderId="0" xfId="0" applyFont="1" applyFill="1" applyBorder="1" applyAlignment="1">
      <alignment horizontal="left" vertical="center" indent="2"/>
    </xf>
    <xf numFmtId="37" fontId="5" fillId="0" borderId="0" xfId="8" applyNumberFormat="1" applyFont="1" applyFill="1" applyBorder="1" applyAlignment="1">
      <alignment horizontal="right" vertical="center"/>
    </xf>
    <xf numFmtId="37" fontId="6" fillId="0" borderId="0" xfId="8" applyNumberFormat="1" applyFont="1" applyFill="1" applyBorder="1" applyAlignment="1">
      <alignment horizontal="right" vertical="center"/>
    </xf>
    <xf numFmtId="37" fontId="6" fillId="0" borderId="7" xfId="2" applyNumberFormat="1" applyFont="1" applyFill="1" applyBorder="1" applyAlignment="1">
      <alignment horizontal="right"/>
    </xf>
    <xf numFmtId="0" fontId="6" fillId="0" borderId="0" xfId="25" quotePrefix="1" applyFont="1" applyAlignment="1">
      <alignment horizontal="left" indent="1"/>
    </xf>
    <xf numFmtId="0" fontId="5" fillId="0" borderId="0" xfId="25" quotePrefix="1" applyFont="1" applyAlignment="1">
      <alignment horizontal="left" indent="1"/>
    </xf>
    <xf numFmtId="0" fontId="14" fillId="0" borderId="0" xfId="25" applyFont="1" applyAlignment="1">
      <alignment vertical="center"/>
    </xf>
    <xf numFmtId="0" fontId="2" fillId="0" borderId="0" xfId="25" applyFont="1" applyAlignment="1">
      <alignment vertical="center"/>
    </xf>
    <xf numFmtId="184" fontId="6" fillId="0" borderId="0" xfId="3" applyNumberFormat="1" applyFont="1"/>
    <xf numFmtId="0" fontId="5" fillId="0" borderId="0" xfId="0" quotePrefix="1" applyFont="1" applyAlignment="1">
      <alignment horizontal="left" indent="2"/>
    </xf>
    <xf numFmtId="3" fontId="5" fillId="0" borderId="0" xfId="0" applyNumberFormat="1" applyFont="1" applyFill="1"/>
    <xf numFmtId="3" fontId="6" fillId="0" borderId="0" xfId="0" applyNumberFormat="1" applyFont="1" applyFill="1"/>
    <xf numFmtId="0" fontId="6" fillId="0" borderId="0" xfId="0" applyFont="1" applyFill="1" applyBorder="1" applyAlignment="1">
      <alignment horizontal="left" indent="1"/>
    </xf>
    <xf numFmtId="9" fontId="5" fillId="0" borderId="0" xfId="44" applyFont="1" applyFill="1" applyBorder="1" applyAlignment="1"/>
    <xf numFmtId="37" fontId="5" fillId="0" borderId="7" xfId="0" applyNumberFormat="1" applyFont="1" applyFill="1" applyBorder="1" applyAlignment="1"/>
    <xf numFmtId="3" fontId="6" fillId="0" borderId="7" xfId="38" applyFont="1" applyFill="1" applyBorder="1"/>
    <xf numFmtId="183" fontId="5" fillId="0" borderId="0" xfId="3" applyNumberFormat="1" applyFont="1" applyFill="1"/>
    <xf numFmtId="0" fontId="3" fillId="0" borderId="0" xfId="2" applyFont="1" applyFill="1" applyAlignment="1"/>
    <xf numFmtId="0" fontId="3" fillId="0" borderId="0" xfId="1" applyFont="1" applyFill="1" applyAlignment="1"/>
    <xf numFmtId="3" fontId="3" fillId="0" borderId="0" xfId="38" applyFont="1" applyFill="1" applyAlignment="1"/>
    <xf numFmtId="3" fontId="3" fillId="0" borderId="0" xfId="0" applyNumberFormat="1" applyFont="1" applyFill="1" applyAlignment="1"/>
    <xf numFmtId="171" fontId="3" fillId="0" borderId="0" xfId="33" applyNumberFormat="1" applyFont="1" applyFill="1" applyAlignment="1"/>
    <xf numFmtId="0" fontId="3" fillId="0" borderId="0" xfId="34" applyFont="1" applyFill="1" applyAlignment="1">
      <alignment vertical="center"/>
    </xf>
    <xf numFmtId="0" fontId="3" fillId="0" borderId="0" xfId="0" applyFont="1" applyAlignment="1">
      <alignment vertical="center"/>
    </xf>
    <xf numFmtId="0" fontId="22" fillId="0" borderId="0" xfId="34" applyFont="1" applyFill="1" applyAlignment="1">
      <alignment vertical="center"/>
    </xf>
    <xf numFmtId="165" fontId="3" fillId="0" borderId="0" xfId="2" applyNumberFormat="1" applyFont="1" applyAlignment="1">
      <alignment vertical="center" wrapText="1"/>
    </xf>
    <xf numFmtId="165" fontId="11" fillId="0" borderId="0" xfId="2" applyNumberFormat="1" applyFont="1" applyAlignment="1">
      <alignment horizontal="center" vertical="center"/>
    </xf>
    <xf numFmtId="171" fontId="5" fillId="0" borderId="0" xfId="33" applyNumberFormat="1" applyFont="1" applyFill="1"/>
    <xf numFmtId="164" fontId="5" fillId="0" borderId="0" xfId="13" applyNumberFormat="1" applyFont="1" applyFill="1"/>
    <xf numFmtId="165" fontId="5" fillId="0" borderId="9" xfId="3" applyFont="1" applyFill="1" applyBorder="1"/>
    <xf numFmtId="37" fontId="5" fillId="0" borderId="0" xfId="33" applyNumberFormat="1" applyFont="1" applyFill="1"/>
    <xf numFmtId="0" fontId="5" fillId="0" borderId="0" xfId="0" applyFont="1" applyAlignment="1">
      <alignment horizontal="right"/>
    </xf>
    <xf numFmtId="0" fontId="5" fillId="0" borderId="0" xfId="0" applyNumberFormat="1" applyFont="1" applyFill="1" applyAlignment="1">
      <alignment horizontal="left"/>
    </xf>
    <xf numFmtId="0" fontId="5" fillId="0" borderId="0" xfId="0" applyFont="1" applyAlignment="1">
      <alignment horizontal="left" indent="1"/>
    </xf>
    <xf numFmtId="167" fontId="6" fillId="0" borderId="0" xfId="0" applyNumberFormat="1" applyFont="1"/>
    <xf numFmtId="0" fontId="5" fillId="0" borderId="0" xfId="34" applyFont="1" applyFill="1" applyBorder="1" applyAlignment="1">
      <alignment horizontal="center" vertical="center" wrapText="1"/>
    </xf>
    <xf numFmtId="0" fontId="6" fillId="0" borderId="0" xfId="0" applyFont="1" applyAlignment="1">
      <alignment horizontal="justify"/>
    </xf>
    <xf numFmtId="0" fontId="6" fillId="4" borderId="0" xfId="0" quotePrefix="1" applyFont="1" applyFill="1" applyAlignment="1">
      <alignment horizontal="justify"/>
    </xf>
    <xf numFmtId="171" fontId="6" fillId="0" borderId="0" xfId="0" applyNumberFormat="1" applyFont="1" applyAlignment="1">
      <alignment horizontal="justify"/>
    </xf>
    <xf numFmtId="171" fontId="6" fillId="0" borderId="0" xfId="0" applyNumberFormat="1" applyFont="1" applyAlignment="1"/>
    <xf numFmtId="0" fontId="6" fillId="0" borderId="0" xfId="0" applyFont="1" applyAlignment="1">
      <alignment horizontal="justify" vertical="justify" wrapText="1"/>
    </xf>
    <xf numFmtId="0" fontId="6" fillId="0" borderId="0" xfId="25" applyFont="1" applyFill="1" applyBorder="1" applyAlignment="1">
      <alignment horizontal="justify" vertical="justify" wrapText="1"/>
    </xf>
    <xf numFmtId="0" fontId="6" fillId="0" borderId="0" xfId="0" applyFont="1" applyFill="1" applyAlignment="1">
      <alignment horizontal="justify"/>
    </xf>
    <xf numFmtId="0" fontId="6" fillId="0" borderId="0" xfId="0" applyFont="1" applyFill="1" applyAlignment="1">
      <alignment horizontal="justify" vertical="center"/>
    </xf>
    <xf numFmtId="0" fontId="6" fillId="0" borderId="0" xfId="25" applyFont="1" applyFill="1" applyAlignment="1">
      <alignment horizontal="justify" vertical="justify" wrapText="1"/>
    </xf>
    <xf numFmtId="171" fontId="6" fillId="0" borderId="0" xfId="0" applyNumberFormat="1" applyFont="1" applyAlignment="1">
      <alignment vertical="center"/>
    </xf>
    <xf numFmtId="0" fontId="5" fillId="0" borderId="0" xfId="0" applyFont="1" applyAlignment="1">
      <alignment horizontal="left"/>
    </xf>
    <xf numFmtId="0" fontId="6" fillId="0" borderId="0" xfId="0" applyFont="1" applyAlignment="1"/>
    <xf numFmtId="164" fontId="5" fillId="0" borderId="7" xfId="11" applyNumberFormat="1" applyFont="1" applyBorder="1" applyAlignment="1" applyProtection="1">
      <alignment horizontal="center" vertical="center" wrapText="1"/>
    </xf>
    <xf numFmtId="164" fontId="5" fillId="0" borderId="0" xfId="11" applyNumberFormat="1" applyFont="1" applyBorder="1" applyAlignment="1" applyProtection="1">
      <alignment horizontal="center" vertical="center" wrapText="1"/>
    </xf>
    <xf numFmtId="0" fontId="6" fillId="0" borderId="0" xfId="2" applyFont="1" applyBorder="1" applyAlignment="1">
      <alignment horizontal="center" vertical="center" wrapText="1"/>
    </xf>
    <xf numFmtId="0" fontId="6" fillId="0" borderId="5" xfId="2" applyFont="1" applyBorder="1" applyAlignment="1">
      <alignment horizontal="center" vertical="center" wrapText="1"/>
    </xf>
    <xf numFmtId="0" fontId="5" fillId="0" borderId="7" xfId="2" applyFont="1" applyBorder="1" applyAlignment="1" applyProtection="1">
      <alignment horizontal="center" vertical="center" wrapText="1"/>
    </xf>
    <xf numFmtId="0" fontId="5" fillId="0" borderId="0" xfId="2" applyFont="1" applyBorder="1" applyAlignment="1" applyProtection="1">
      <alignment horizontal="center" vertical="center" wrapText="1"/>
    </xf>
    <xf numFmtId="0" fontId="5" fillId="0" borderId="0" xfId="11" applyNumberFormat="1" applyFont="1" applyBorder="1" applyAlignment="1">
      <alignment horizontal="center" vertical="center" wrapText="1"/>
    </xf>
    <xf numFmtId="0" fontId="5" fillId="0" borderId="0" xfId="25" quotePrefix="1" applyFont="1" applyBorder="1" applyAlignment="1">
      <alignment horizontal="center" vertical="center" wrapText="1"/>
    </xf>
    <xf numFmtId="0" fontId="31" fillId="0" borderId="0" xfId="2" applyFont="1" applyFill="1"/>
    <xf numFmtId="0" fontId="31" fillId="0" borderId="0" xfId="2" applyFont="1" applyFill="1" applyAlignment="1">
      <alignment horizontal="center"/>
    </xf>
    <xf numFmtId="0" fontId="29" fillId="0" borderId="0" xfId="2" applyFont="1" applyFill="1" applyAlignment="1">
      <alignment horizontal="center"/>
    </xf>
    <xf numFmtId="0" fontId="31" fillId="0" borderId="0" xfId="0" applyFont="1" applyFill="1"/>
    <xf numFmtId="0" fontId="29" fillId="0" borderId="0" xfId="2" applyFont="1" applyFill="1" applyAlignment="1">
      <alignment horizontal="left" indent="1"/>
    </xf>
    <xf numFmtId="0" fontId="31" fillId="0" borderId="0" xfId="2" applyFont="1" applyFill="1" applyAlignment="1">
      <alignment horizontal="left" indent="2"/>
    </xf>
    <xf numFmtId="37" fontId="31" fillId="0" borderId="0" xfId="3" applyNumberFormat="1" applyFont="1" applyFill="1" applyBorder="1" applyAlignment="1">
      <alignment vertical="center"/>
    </xf>
    <xf numFmtId="37" fontId="29" fillId="0" borderId="0" xfId="3" applyNumberFormat="1" applyFont="1" applyFill="1" applyBorder="1" applyAlignment="1">
      <alignment vertical="center"/>
    </xf>
    <xf numFmtId="0" fontId="31" fillId="0" borderId="8" xfId="2" applyFont="1" applyFill="1" applyBorder="1"/>
    <xf numFmtId="37" fontId="29" fillId="0" borderId="8" xfId="2" applyNumberFormat="1" applyFont="1" applyFill="1" applyBorder="1" applyAlignment="1">
      <alignment vertical="center"/>
    </xf>
    <xf numFmtId="0" fontId="31" fillId="0" borderId="9" xfId="2" applyFont="1" applyFill="1" applyBorder="1"/>
    <xf numFmtId="37" fontId="29" fillId="0" borderId="9" xfId="2" applyNumberFormat="1" applyFont="1" applyFill="1" applyBorder="1" applyAlignment="1">
      <alignment vertical="center"/>
    </xf>
    <xf numFmtId="0" fontId="31" fillId="0" borderId="0" xfId="2" applyFont="1" applyFill="1" applyBorder="1"/>
    <xf numFmtId="37" fontId="31" fillId="0" borderId="0" xfId="2" applyNumberFormat="1" applyFont="1" applyFill="1" applyBorder="1" applyAlignment="1">
      <alignment vertical="center"/>
    </xf>
    <xf numFmtId="0" fontId="31" fillId="0" borderId="0" xfId="0" applyFont="1" applyFill="1" applyAlignment="1"/>
    <xf numFmtId="0" fontId="31" fillId="0" borderId="0" xfId="0" applyFont="1" applyFill="1" applyAlignment="1">
      <alignment horizontal="left"/>
    </xf>
    <xf numFmtId="0" fontId="31" fillId="0" borderId="0" xfId="0" applyFont="1" applyFill="1" applyAlignment="1">
      <alignment horizontal="center"/>
    </xf>
    <xf numFmtId="37" fontId="31" fillId="0" borderId="0" xfId="0" applyNumberFormat="1" applyFont="1" applyFill="1" applyAlignment="1"/>
    <xf numFmtId="37" fontId="31" fillId="0" borderId="0" xfId="0" applyNumberFormat="1" applyFont="1" applyFill="1" applyBorder="1" applyAlignment="1"/>
    <xf numFmtId="0" fontId="29" fillId="0" borderId="0" xfId="0" applyFont="1" applyFill="1" applyAlignment="1">
      <alignment horizontal="left" indent="1"/>
    </xf>
    <xf numFmtId="166" fontId="29" fillId="0" borderId="0" xfId="0" applyNumberFormat="1" applyFont="1" applyFill="1" applyAlignment="1">
      <alignment horizontal="left" indent="1"/>
    </xf>
    <xf numFmtId="3" fontId="34" fillId="0" borderId="0" xfId="38" applyFont="1" applyFill="1"/>
    <xf numFmtId="3" fontId="34" fillId="0" borderId="0" xfId="38" applyFont="1" applyFill="1" applyAlignment="1">
      <alignment horizontal="center"/>
    </xf>
    <xf numFmtId="3" fontId="31" fillId="0" borderId="9" xfId="38" applyFont="1" applyFill="1" applyBorder="1"/>
    <xf numFmtId="43" fontId="33" fillId="0" borderId="0" xfId="3" applyNumberFormat="1" applyFont="1" applyFill="1"/>
    <xf numFmtId="37" fontId="31" fillId="0" borderId="10" xfId="0" applyNumberFormat="1" applyFont="1" applyFill="1" applyBorder="1" applyAlignment="1"/>
    <xf numFmtId="0" fontId="29" fillId="0" borderId="0" xfId="0" applyFont="1" applyFill="1"/>
    <xf numFmtId="0" fontId="33" fillId="0" borderId="0" xfId="0" applyFont="1" applyFill="1"/>
    <xf numFmtId="0" fontId="31" fillId="0" borderId="0" xfId="0" applyFont="1"/>
    <xf numFmtId="37" fontId="29" fillId="0" borderId="0" xfId="3" applyNumberFormat="1" applyFont="1" applyFill="1" applyBorder="1"/>
    <xf numFmtId="0" fontId="29" fillId="0" borderId="0" xfId="0" applyFont="1"/>
    <xf numFmtId="0" fontId="31" fillId="0" borderId="0" xfId="0" applyFont="1" applyAlignment="1">
      <alignment horizontal="left"/>
    </xf>
    <xf numFmtId="0" fontId="29" fillId="0" borderId="0" xfId="0" applyFont="1" applyAlignment="1">
      <alignment horizontal="justify"/>
    </xf>
    <xf numFmtId="172" fontId="31" fillId="0" borderId="0" xfId="42" applyNumberFormat="1" applyFont="1" applyFill="1" applyAlignment="1" applyProtection="1">
      <alignment horizontal="left"/>
    </xf>
    <xf numFmtId="0" fontId="29" fillId="0" borderId="0" xfId="0" applyFont="1" applyAlignment="1">
      <alignment horizontal="justify" vertical="justify" wrapText="1"/>
    </xf>
    <xf numFmtId="167" fontId="31" fillId="0" borderId="0" xfId="0" applyNumberFormat="1" applyFont="1" applyFill="1" applyAlignment="1">
      <alignment horizontal="left" vertical="center"/>
    </xf>
    <xf numFmtId="0" fontId="31" fillId="0" borderId="0" xfId="0" applyFont="1" applyFill="1" applyAlignment="1">
      <alignment horizontal="centerContinuous"/>
    </xf>
    <xf numFmtId="0" fontId="29" fillId="0" borderId="0" xfId="0" applyNumberFormat="1" applyFont="1" applyFill="1" applyAlignment="1">
      <alignment horizontal="justify"/>
    </xf>
    <xf numFmtId="0" fontId="29" fillId="0" borderId="0" xfId="0" applyFont="1" applyFill="1" applyAlignment="1">
      <alignment horizontal="justify"/>
    </xf>
    <xf numFmtId="166" fontId="31" fillId="0" borderId="0" xfId="0" quotePrefix="1" applyNumberFormat="1" applyFont="1" applyAlignment="1">
      <alignment horizontal="left"/>
    </xf>
    <xf numFmtId="0" fontId="29" fillId="5" borderId="0" xfId="2" quotePrefix="1" applyFont="1" applyFill="1" applyAlignment="1"/>
    <xf numFmtId="166" fontId="31" fillId="0" borderId="0" xfId="0" quotePrefix="1" applyNumberFormat="1" applyFont="1" applyAlignment="1">
      <alignment horizontal="center"/>
    </xf>
    <xf numFmtId="0" fontId="31" fillId="0" borderId="0" xfId="0" applyFont="1" applyBorder="1"/>
    <xf numFmtId="37" fontId="31" fillId="0" borderId="0" xfId="0" applyNumberFormat="1" applyFont="1" applyAlignment="1">
      <alignment horizontal="left"/>
    </xf>
    <xf numFmtId="37" fontId="31" fillId="0" borderId="0" xfId="0" applyNumberFormat="1" applyFont="1" applyBorder="1" applyAlignment="1"/>
    <xf numFmtId="9" fontId="29" fillId="0" borderId="0" xfId="44" applyFont="1"/>
    <xf numFmtId="0" fontId="31" fillId="5" borderId="0" xfId="2" applyFont="1" applyFill="1" applyBorder="1" applyAlignment="1">
      <alignment horizontal="left"/>
    </xf>
    <xf numFmtId="0" fontId="31" fillId="5" borderId="0" xfId="2" applyFont="1" applyFill="1" applyBorder="1"/>
    <xf numFmtId="0" fontId="31" fillId="5" borderId="0" xfId="2" applyFont="1" applyFill="1" applyBorder="1" applyAlignment="1">
      <alignment horizontal="left" indent="2"/>
    </xf>
    <xf numFmtId="0" fontId="31" fillId="0" borderId="0" xfId="2" applyFont="1"/>
    <xf numFmtId="0" fontId="31" fillId="0" borderId="0" xfId="0" quotePrefix="1" applyFont="1" applyAlignment="1">
      <alignment horizontal="left" indent="2"/>
    </xf>
    <xf numFmtId="0" fontId="31" fillId="0" borderId="0" xfId="0" quotePrefix="1" applyFont="1" applyAlignment="1">
      <alignment horizontal="center"/>
    </xf>
    <xf numFmtId="0" fontId="29" fillId="0" borderId="0" xfId="2" applyFont="1"/>
    <xf numFmtId="164" fontId="29" fillId="0" borderId="0" xfId="11" applyNumberFormat="1" applyFont="1"/>
    <xf numFmtId="0" fontId="29" fillId="0" borderId="0" xfId="2" applyFont="1" applyBorder="1"/>
    <xf numFmtId="0" fontId="29" fillId="0" borderId="0" xfId="2" applyFont="1" applyBorder="1" applyAlignment="1">
      <alignment horizontal="center" vertical="center" wrapText="1"/>
    </xf>
    <xf numFmtId="37" fontId="31" fillId="0" borderId="0" xfId="12" applyNumberFormat="1" applyFont="1" applyBorder="1" applyAlignment="1">
      <alignment vertical="center"/>
    </xf>
    <xf numFmtId="37" fontId="31" fillId="0" borderId="0" xfId="12" applyNumberFormat="1" applyFont="1" applyBorder="1" applyAlignment="1" applyProtection="1">
      <alignment vertical="center"/>
    </xf>
    <xf numFmtId="0" fontId="31" fillId="0" borderId="0" xfId="2" applyFont="1" applyAlignment="1">
      <alignment horizontal="left" indent="1"/>
    </xf>
    <xf numFmtId="0" fontId="11" fillId="0" borderId="0" xfId="2" applyFont="1" applyFill="1" applyAlignment="1">
      <alignment horizontal="center"/>
    </xf>
    <xf numFmtId="0" fontId="5" fillId="0" borderId="0" xfId="2" quotePrefix="1" applyFont="1" applyBorder="1" applyAlignment="1" applyProtection="1">
      <alignment horizontal="center" vertical="center" wrapText="1"/>
    </xf>
    <xf numFmtId="164" fontId="5" fillId="0" borderId="0" xfId="12" quotePrefix="1" applyNumberFormat="1" applyFont="1" applyBorder="1" applyAlignment="1" applyProtection="1">
      <alignment horizontal="center"/>
    </xf>
    <xf numFmtId="37" fontId="5" fillId="0" borderId="0" xfId="12" applyNumberFormat="1" applyFont="1" applyBorder="1"/>
    <xf numFmtId="37" fontId="5" fillId="0" borderId="5" xfId="12" applyNumberFormat="1" applyFont="1" applyBorder="1" applyAlignment="1">
      <alignment horizontal="left" indent="2"/>
    </xf>
    <xf numFmtId="37" fontId="5" fillId="0" borderId="0" xfId="2" applyNumberFormat="1" applyFont="1" applyFill="1"/>
    <xf numFmtId="37" fontId="35" fillId="0" borderId="0" xfId="17" applyNumberFormat="1" applyFont="1" applyFill="1" applyAlignment="1" applyProtection="1"/>
    <xf numFmtId="16" fontId="5" fillId="0" borderId="0" xfId="2" quotePrefix="1" applyNumberFormat="1" applyFont="1" applyFill="1" applyAlignment="1">
      <alignment horizontal="center"/>
    </xf>
    <xf numFmtId="0" fontId="5" fillId="0" borderId="0" xfId="2" quotePrefix="1" applyFont="1" applyFill="1" applyAlignment="1">
      <alignment horizontal="center"/>
    </xf>
    <xf numFmtId="165" fontId="5" fillId="0" borderId="0" xfId="2" applyNumberFormat="1" applyFont="1" applyFill="1"/>
    <xf numFmtId="0" fontId="5" fillId="5" borderId="0" xfId="2" quotePrefix="1" applyFont="1" applyFill="1" applyAlignment="1">
      <alignment horizontal="center"/>
    </xf>
    <xf numFmtId="0" fontId="6" fillId="5" borderId="0" xfId="2" quotePrefix="1" applyFont="1" applyFill="1" applyAlignment="1">
      <alignment horizontal="right"/>
    </xf>
    <xf numFmtId="3" fontId="6" fillId="0" borderId="0" xfId="3" applyNumberFormat="1" applyFont="1" applyFill="1" applyBorder="1"/>
    <xf numFmtId="0" fontId="5" fillId="0" borderId="0" xfId="34" applyFont="1" applyFill="1" applyBorder="1" applyAlignment="1">
      <alignment horizontal="center"/>
    </xf>
    <xf numFmtId="3" fontId="6" fillId="0" borderId="0" xfId="38" applyFont="1" applyFill="1" applyAlignment="1">
      <alignment horizontal="center"/>
    </xf>
    <xf numFmtId="0" fontId="6" fillId="0" borderId="0" xfId="37" applyFont="1" applyFill="1" applyBorder="1" applyAlignment="1">
      <alignment horizontal="center"/>
    </xf>
    <xf numFmtId="0" fontId="2" fillId="0" borderId="0" xfId="37" applyFont="1" applyFill="1" applyAlignment="1"/>
    <xf numFmtId="43" fontId="2" fillId="0" borderId="0" xfId="3" applyNumberFormat="1" applyFont="1" applyFill="1"/>
    <xf numFmtId="0" fontId="3" fillId="0" borderId="0" xfId="0" applyFont="1" applyFill="1" applyAlignment="1">
      <alignment horizontal="center"/>
    </xf>
    <xf numFmtId="37" fontId="6" fillId="0" borderId="0" xfId="3" applyNumberFormat="1" applyFont="1" applyFill="1" applyBorder="1"/>
    <xf numFmtId="0" fontId="6" fillId="0" borderId="0" xfId="40" applyFont="1" applyFill="1" applyAlignment="1">
      <alignment horizontal="left" wrapText="1"/>
    </xf>
    <xf numFmtId="0" fontId="5" fillId="0" borderId="0" xfId="0" quotePrefix="1" applyFont="1" applyFill="1" applyAlignment="1">
      <alignment horizontal="center"/>
    </xf>
    <xf numFmtId="179" fontId="5" fillId="0" borderId="0" xfId="3" applyNumberFormat="1" applyFont="1" applyFill="1" applyBorder="1"/>
    <xf numFmtId="179" fontId="6" fillId="0" borderId="0" xfId="0" applyNumberFormat="1" applyFont="1" applyFill="1"/>
    <xf numFmtId="0" fontId="2" fillId="0" borderId="0" xfId="0" applyFont="1" applyFill="1"/>
    <xf numFmtId="166" fontId="5" fillId="0" borderId="0" xfId="0" applyNumberFormat="1" applyFont="1" applyAlignment="1">
      <alignment horizontal="left" vertical="center"/>
    </xf>
    <xf numFmtId="37" fontId="5" fillId="0" borderId="0" xfId="2" applyNumberFormat="1" applyFont="1" applyFill="1" applyBorder="1"/>
    <xf numFmtId="171" fontId="6" fillId="0" borderId="0" xfId="33" applyNumberFormat="1" applyFont="1" applyFill="1"/>
    <xf numFmtId="37" fontId="6" fillId="0" borderId="0" xfId="13" quotePrefix="1" applyNumberFormat="1" applyFont="1" applyFill="1" applyBorder="1" applyAlignment="1">
      <alignment horizontal="right" vertical="center"/>
    </xf>
    <xf numFmtId="37" fontId="6" fillId="0" borderId="7" xfId="13" applyNumberFormat="1" applyFont="1" applyFill="1" applyBorder="1" applyAlignment="1">
      <alignment horizontal="right"/>
    </xf>
    <xf numFmtId="37" fontId="6" fillId="0" borderId="7" xfId="13" applyNumberFormat="1" applyFont="1" applyFill="1" applyBorder="1" applyAlignment="1">
      <alignment horizontal="right" vertical="center"/>
    </xf>
    <xf numFmtId="37" fontId="6" fillId="0" borderId="8" xfId="13" applyNumberFormat="1" applyFont="1" applyFill="1" applyBorder="1" applyAlignment="1">
      <alignment horizontal="right"/>
    </xf>
    <xf numFmtId="171" fontId="11" fillId="0" borderId="0" xfId="33" applyNumberFormat="1" applyFont="1" applyFill="1" applyAlignment="1">
      <alignment horizontal="left"/>
    </xf>
    <xf numFmtId="171" fontId="11" fillId="0" borderId="0" xfId="33" applyNumberFormat="1" applyFont="1" applyFill="1" applyAlignment="1">
      <alignment horizontal="center"/>
    </xf>
    <xf numFmtId="171" fontId="5" fillId="0" borderId="0" xfId="33" applyNumberFormat="1" applyFont="1" applyFill="1" applyAlignment="1">
      <alignment horizontal="center"/>
    </xf>
    <xf numFmtId="3" fontId="6" fillId="0" borderId="0" xfId="38" applyFont="1" applyAlignment="1">
      <alignment horizontal="center"/>
    </xf>
    <xf numFmtId="171" fontId="6" fillId="0" borderId="0" xfId="33" applyNumberFormat="1" applyFont="1" applyFill="1" applyAlignment="1">
      <alignment horizontal="left" indent="1"/>
    </xf>
    <xf numFmtId="171" fontId="5" fillId="0" borderId="0" xfId="33" applyNumberFormat="1" applyFont="1" applyFill="1" applyAlignment="1">
      <alignment horizontal="right"/>
    </xf>
    <xf numFmtId="181" fontId="5" fillId="0" borderId="0" xfId="33" applyNumberFormat="1" applyFont="1" applyFill="1" applyAlignment="1">
      <alignment horizontal="right"/>
    </xf>
    <xf numFmtId="181" fontId="5" fillId="0" borderId="7" xfId="33" applyNumberFormat="1" applyFont="1" applyFill="1" applyBorder="1" applyAlignment="1">
      <alignment horizontal="right"/>
    </xf>
    <xf numFmtId="165" fontId="5" fillId="0" borderId="0" xfId="3" applyFont="1" applyFill="1" applyAlignment="1">
      <alignment horizontal="right"/>
    </xf>
    <xf numFmtId="37" fontId="5" fillId="0" borderId="0" xfId="3" applyNumberFormat="1" applyFont="1" applyFill="1" applyAlignment="1">
      <alignment horizontal="right"/>
    </xf>
    <xf numFmtId="37" fontId="5" fillId="0" borderId="7" xfId="13" applyNumberFormat="1" applyFont="1" applyFill="1" applyBorder="1" applyAlignment="1">
      <alignment horizontal="right"/>
    </xf>
    <xf numFmtId="171" fontId="5" fillId="0" borderId="5" xfId="33" applyNumberFormat="1" applyFont="1" applyFill="1" applyBorder="1"/>
    <xf numFmtId="37" fontId="5" fillId="0" borderId="7" xfId="13" applyNumberFormat="1" applyFont="1" applyFill="1" applyBorder="1" applyAlignment="1">
      <alignment horizontal="right" vertical="center"/>
    </xf>
    <xf numFmtId="171" fontId="5" fillId="0" borderId="8" xfId="33" applyNumberFormat="1" applyFont="1" applyFill="1" applyBorder="1"/>
    <xf numFmtId="171" fontId="5" fillId="0" borderId="10" xfId="33" applyNumberFormat="1" applyFont="1" applyFill="1" applyBorder="1"/>
    <xf numFmtId="171" fontId="5" fillId="0" borderId="0" xfId="33" applyNumberFormat="1" applyFont="1" applyFill="1" applyAlignment="1">
      <alignment horizontal="left" indent="1"/>
    </xf>
    <xf numFmtId="37" fontId="5" fillId="0" borderId="0" xfId="13" quotePrefix="1" applyNumberFormat="1" applyFont="1" applyFill="1" applyBorder="1" applyAlignment="1">
      <alignment horizontal="right" vertical="center"/>
    </xf>
    <xf numFmtId="171" fontId="5" fillId="0" borderId="0" xfId="33" applyNumberFormat="1" applyFont="1" applyFill="1" applyBorder="1"/>
    <xf numFmtId="37" fontId="6" fillId="0" borderId="9" xfId="34" applyNumberFormat="1" applyFont="1" applyFill="1" applyBorder="1" applyAlignment="1"/>
    <xf numFmtId="37" fontId="6" fillId="0" borderId="9" xfId="10" applyNumberFormat="1" applyFont="1" applyFill="1" applyBorder="1" applyAlignment="1"/>
    <xf numFmtId="37" fontId="6" fillId="0" borderId="5" xfId="10" applyNumberFormat="1" applyFont="1" applyFill="1" applyBorder="1" applyAlignment="1"/>
    <xf numFmtId="37" fontId="6" fillId="0" borderId="5" xfId="34" applyNumberFormat="1" applyFont="1" applyFill="1" applyBorder="1" applyAlignment="1"/>
    <xf numFmtId="37" fontId="6" fillId="0" borderId="7" xfId="10" applyNumberFormat="1" applyFont="1" applyFill="1" applyBorder="1" applyAlignment="1"/>
    <xf numFmtId="0" fontId="6" fillId="0" borderId="0" xfId="34" applyFont="1" applyFill="1" applyAlignment="1">
      <alignment vertical="center"/>
    </xf>
    <xf numFmtId="0" fontId="6" fillId="0" borderId="0" xfId="34" applyFont="1" applyFill="1" applyBorder="1" applyAlignment="1">
      <alignment vertical="center"/>
    </xf>
    <xf numFmtId="37" fontId="6" fillId="0" borderId="0" xfId="34" applyNumberFormat="1" applyFont="1" applyFill="1"/>
    <xf numFmtId="0" fontId="36" fillId="0" borderId="0" xfId="34" applyFont="1" applyFill="1" applyAlignment="1">
      <alignment horizontal="center"/>
    </xf>
    <xf numFmtId="0" fontId="11" fillId="0" borderId="0" xfId="34" applyFont="1" applyFill="1" applyAlignment="1">
      <alignment horizontal="center"/>
    </xf>
    <xf numFmtId="0" fontId="11" fillId="0" borderId="0" xfId="34" applyFont="1" applyFill="1" applyBorder="1" applyAlignment="1">
      <alignment horizontal="center"/>
    </xf>
    <xf numFmtId="164" fontId="6" fillId="0" borderId="0" xfId="34" applyNumberFormat="1" applyFont="1" applyFill="1" applyBorder="1" applyAlignment="1"/>
    <xf numFmtId="0" fontId="6" fillId="0" borderId="9" xfId="34" applyFont="1" applyFill="1" applyBorder="1"/>
    <xf numFmtId="37" fontId="6" fillId="0" borderId="10" xfId="10" applyNumberFormat="1" applyFont="1" applyFill="1" applyBorder="1" applyAlignment="1">
      <alignment horizontal="right"/>
    </xf>
    <xf numFmtId="37" fontId="5" fillId="0" borderId="4" xfId="34" applyNumberFormat="1" applyFont="1" applyFill="1" applyBorder="1" applyAlignment="1">
      <alignment vertical="center"/>
    </xf>
    <xf numFmtId="37" fontId="5" fillId="0" borderId="0" xfId="34" applyNumberFormat="1" applyFont="1" applyFill="1" applyBorder="1" applyAlignment="1">
      <alignment vertical="center"/>
    </xf>
    <xf numFmtId="165" fontId="6" fillId="0" borderId="0" xfId="3" applyFont="1" applyFill="1"/>
    <xf numFmtId="165" fontId="6" fillId="0" borderId="0" xfId="3" applyFont="1" applyFill="1" applyAlignment="1">
      <alignment vertical="center"/>
    </xf>
    <xf numFmtId="165" fontId="5" fillId="0" borderId="0" xfId="3" applyFont="1" applyFill="1" applyAlignment="1">
      <alignment vertical="center"/>
    </xf>
    <xf numFmtId="183" fontId="6" fillId="0" borderId="0" xfId="3" applyNumberFormat="1" applyFont="1" applyFill="1"/>
    <xf numFmtId="183" fontId="5" fillId="0" borderId="0" xfId="3" applyNumberFormat="1" applyFont="1" applyFill="1" applyBorder="1"/>
    <xf numFmtId="183" fontId="6" fillId="0" borderId="0" xfId="3" applyNumberFormat="1" applyFont="1" applyFill="1" applyBorder="1"/>
    <xf numFmtId="0" fontId="37" fillId="0" borderId="0" xfId="50" applyFont="1" applyFill="1" applyAlignment="1">
      <alignment horizontal="left" vertical="center"/>
    </xf>
    <xf numFmtId="0" fontId="38" fillId="0" borderId="0" xfId="51" applyFont="1" applyFill="1" applyAlignment="1">
      <alignment vertical="center"/>
    </xf>
    <xf numFmtId="43" fontId="38" fillId="0" borderId="0" xfId="52" applyFont="1" applyFill="1" applyAlignment="1">
      <alignment vertical="center"/>
    </xf>
    <xf numFmtId="0" fontId="2" fillId="0" borderId="0" xfId="50"/>
    <xf numFmtId="0" fontId="39" fillId="0" borderId="0" xfId="51" applyFont="1" applyFill="1" applyAlignment="1">
      <alignment horizontal="left" vertical="center"/>
    </xf>
    <xf numFmtId="43" fontId="39" fillId="0" borderId="0" xfId="52" applyFont="1" applyFill="1" applyAlignment="1">
      <alignment horizontal="right" vertical="center"/>
    </xf>
    <xf numFmtId="0" fontId="38" fillId="0" borderId="0" xfId="51" applyFont="1" applyFill="1" applyAlignment="1">
      <alignment horizontal="right" vertical="center"/>
    </xf>
    <xf numFmtId="0" fontId="38" fillId="0" borderId="0" xfId="51" applyFont="1" applyFill="1" applyAlignment="1">
      <alignment horizontal="left" vertical="center"/>
    </xf>
    <xf numFmtId="0" fontId="39" fillId="0" borderId="0" xfId="51" applyFont="1" applyFill="1" applyAlignment="1">
      <alignment horizontal="center" vertical="center"/>
    </xf>
    <xf numFmtId="0" fontId="39" fillId="0" borderId="15" xfId="51" applyFont="1" applyFill="1" applyBorder="1" applyAlignment="1">
      <alignment horizontal="center" vertical="center"/>
    </xf>
    <xf numFmtId="0" fontId="39" fillId="0" borderId="0" xfId="51" applyFont="1" applyFill="1" applyBorder="1" applyAlignment="1">
      <alignment horizontal="center" vertical="center"/>
    </xf>
    <xf numFmtId="43" fontId="39" fillId="0" borderId="4" xfId="52" applyFont="1" applyFill="1" applyBorder="1" applyAlignment="1">
      <alignment vertical="center"/>
    </xf>
    <xf numFmtId="0" fontId="39" fillId="0" borderId="18" xfId="51" applyFont="1" applyFill="1" applyBorder="1" applyAlignment="1">
      <alignment horizontal="center" vertical="center"/>
    </xf>
    <xf numFmtId="0" fontId="38" fillId="0" borderId="18" xfId="51" applyFont="1" applyFill="1" applyBorder="1" applyAlignment="1">
      <alignment horizontal="left" vertical="center"/>
    </xf>
    <xf numFmtId="0" fontId="38" fillId="0" borderId="18" xfId="51" applyFont="1" applyFill="1" applyBorder="1" applyAlignment="1">
      <alignment vertical="center"/>
    </xf>
    <xf numFmtId="43" fontId="38" fillId="0" borderId="18" xfId="52" applyFont="1" applyFill="1" applyBorder="1" applyAlignment="1">
      <alignment vertical="center"/>
    </xf>
    <xf numFmtId="0" fontId="38" fillId="0" borderId="0" xfId="51" applyFont="1" applyFill="1" applyBorder="1" applyAlignment="1">
      <alignment horizontal="left" vertical="center"/>
    </xf>
    <xf numFmtId="0" fontId="38" fillId="0" borderId="0" xfId="51" applyFont="1" applyFill="1" applyBorder="1" applyAlignment="1">
      <alignment vertical="center"/>
    </xf>
    <xf numFmtId="43" fontId="38" fillId="0" borderId="0" xfId="52" applyFont="1" applyFill="1" applyBorder="1" applyAlignment="1">
      <alignment vertical="center"/>
    </xf>
    <xf numFmtId="0" fontId="2" fillId="0" borderId="0" xfId="25" applyFont="1"/>
    <xf numFmtId="171" fontId="2" fillId="0" borderId="0" xfId="25" applyNumberFormat="1" applyFont="1" applyBorder="1" applyAlignment="1"/>
    <xf numFmtId="0" fontId="2" fillId="0" borderId="0" xfId="25" applyFont="1" applyBorder="1" applyAlignment="1"/>
    <xf numFmtId="171" fontId="2" fillId="0" borderId="0" xfId="25" applyNumberFormat="1" applyFont="1"/>
    <xf numFmtId="0" fontId="6" fillId="0" borderId="0" xfId="25" applyFont="1" applyFill="1" applyAlignment="1"/>
    <xf numFmtId="37" fontId="5" fillId="0" borderId="0" xfId="25" applyNumberFormat="1" applyFont="1" applyBorder="1"/>
    <xf numFmtId="0" fontId="5" fillId="0" borderId="0" xfId="25" applyFont="1" applyAlignment="1">
      <alignment vertical="center"/>
    </xf>
    <xf numFmtId="37" fontId="5" fillId="0" borderId="0" xfId="36" applyNumberFormat="1" applyFont="1" applyFill="1" applyBorder="1" applyAlignment="1">
      <alignment vertical="center"/>
    </xf>
    <xf numFmtId="164" fontId="23" fillId="0" borderId="0" xfId="32" applyNumberFormat="1" applyFont="1" applyFill="1" applyBorder="1" applyAlignment="1">
      <alignment vertical="center"/>
    </xf>
    <xf numFmtId="37" fontId="5" fillId="0" borderId="4" xfId="36" applyNumberFormat="1" applyFont="1" applyFill="1" applyBorder="1" applyAlignment="1">
      <alignment vertical="center"/>
    </xf>
    <xf numFmtId="0" fontId="6" fillId="0" borderId="0" xfId="25" quotePrefix="1" applyFont="1" applyBorder="1" applyAlignment="1">
      <alignment horizontal="center" vertical="center" wrapText="1"/>
    </xf>
    <xf numFmtId="0" fontId="6" fillId="0" borderId="0" xfId="25" applyFont="1" applyAlignment="1">
      <alignment vertical="center"/>
    </xf>
    <xf numFmtId="37" fontId="6" fillId="0" borderId="0" xfId="36" applyNumberFormat="1" applyFont="1" applyFill="1" applyBorder="1" applyAlignment="1">
      <alignment vertical="center"/>
    </xf>
    <xf numFmtId="164" fontId="24" fillId="0" borderId="0" xfId="32" applyNumberFormat="1" applyFont="1" applyFill="1" applyBorder="1" applyAlignment="1">
      <alignment vertical="center"/>
    </xf>
    <xf numFmtId="37" fontId="6" fillId="0" borderId="4" xfId="36" applyNumberFormat="1" applyFont="1" applyFill="1" applyBorder="1" applyAlignment="1">
      <alignment vertical="center"/>
    </xf>
    <xf numFmtId="164" fontId="24" fillId="0" borderId="4" xfId="32" applyNumberFormat="1" applyFont="1" applyFill="1" applyBorder="1" applyAlignment="1">
      <alignment vertical="center"/>
    </xf>
    <xf numFmtId="0" fontId="6" fillId="0" borderId="0" xfId="2" quotePrefix="1" applyNumberFormat="1" applyFont="1" applyAlignment="1">
      <alignment horizontal="left" vertical="center" indent="1"/>
    </xf>
    <xf numFmtId="0" fontId="5" fillId="0" borderId="0" xfId="2" quotePrefix="1" applyNumberFormat="1" applyFont="1" applyAlignment="1">
      <alignment horizontal="left"/>
    </xf>
    <xf numFmtId="166" fontId="5" fillId="0" borderId="0" xfId="0" applyNumberFormat="1" applyFont="1" applyFill="1" applyAlignment="1">
      <alignment horizontal="left"/>
    </xf>
    <xf numFmtId="0" fontId="11" fillId="0" borderId="0" xfId="0" applyFont="1" applyFill="1" applyAlignment="1">
      <alignment horizontal="center" vertical="center"/>
    </xf>
    <xf numFmtId="171" fontId="7" fillId="0" borderId="0" xfId="33" applyNumberFormat="1" applyFont="1" applyFill="1" applyAlignment="1">
      <alignment horizontal="center"/>
    </xf>
    <xf numFmtId="171" fontId="20" fillId="0" borderId="0" xfId="33" applyNumberFormat="1" applyFont="1" applyFill="1" applyAlignment="1">
      <alignment horizontal="center"/>
    </xf>
    <xf numFmtId="0" fontId="5" fillId="0" borderId="7" xfId="34" applyFont="1" applyFill="1" applyBorder="1" applyAlignment="1">
      <alignment horizontal="center" vertical="center" wrapText="1"/>
    </xf>
    <xf numFmtId="0" fontId="5" fillId="0" borderId="0" xfId="34" applyFont="1" applyFill="1" applyBorder="1" applyAlignment="1">
      <alignment horizontal="center" vertical="center" wrapText="1"/>
    </xf>
    <xf numFmtId="0" fontId="5" fillId="0" borderId="5" xfId="34" applyFont="1" applyFill="1" applyBorder="1" applyAlignment="1">
      <alignment horizontal="center" vertical="center" wrapText="1"/>
    </xf>
    <xf numFmtId="0" fontId="5" fillId="0" borderId="7" xfId="34" applyFont="1" applyFill="1" applyBorder="1" applyAlignment="1">
      <alignment horizontal="center" vertical="center"/>
    </xf>
    <xf numFmtId="0" fontId="5" fillId="0" borderId="0" xfId="34" applyFont="1" applyFill="1" applyBorder="1" applyAlignment="1">
      <alignment horizontal="center" vertical="center"/>
    </xf>
    <xf numFmtId="0" fontId="5" fillId="0" borderId="5" xfId="34" applyFont="1" applyFill="1" applyBorder="1" applyAlignment="1">
      <alignment horizontal="center" vertical="center"/>
    </xf>
    <xf numFmtId="0" fontId="5" fillId="0" borderId="0" xfId="34" quotePrefix="1" applyFont="1" applyFill="1" applyBorder="1" applyAlignment="1">
      <alignment horizontal="center" vertical="center"/>
    </xf>
    <xf numFmtId="0" fontId="6" fillId="0" borderId="0" xfId="0" applyNumberFormat="1" applyFont="1" applyAlignment="1">
      <alignment horizontal="justify" vertical="justify" wrapText="1"/>
    </xf>
    <xf numFmtId="171" fontId="2" fillId="0" borderId="0" xfId="0" applyNumberFormat="1" applyFont="1" applyAlignment="1"/>
    <xf numFmtId="0" fontId="6" fillId="0" borderId="0" xfId="0" applyFont="1" applyAlignment="1">
      <alignment horizontal="justify"/>
    </xf>
    <xf numFmtId="0" fontId="6" fillId="4" borderId="0" xfId="0" quotePrefix="1" applyFont="1" applyFill="1" applyAlignment="1">
      <alignment horizontal="justify"/>
    </xf>
    <xf numFmtId="171" fontId="6" fillId="0" borderId="0" xfId="0" applyNumberFormat="1" applyFont="1" applyAlignment="1">
      <alignment horizontal="justify"/>
    </xf>
    <xf numFmtId="0" fontId="6" fillId="0" borderId="0" xfId="48" applyFont="1" applyFill="1" applyAlignment="1">
      <alignment horizontal="justify"/>
    </xf>
    <xf numFmtId="0" fontId="6" fillId="0" borderId="0" xfId="48" applyFont="1" applyAlignment="1"/>
    <xf numFmtId="171" fontId="6" fillId="0" borderId="0" xfId="0" applyNumberFormat="1" applyFont="1" applyAlignment="1"/>
    <xf numFmtId="0" fontId="6" fillId="0" borderId="0" xfId="2" applyFont="1" applyFill="1" applyAlignment="1">
      <alignment horizontal="justify" vertical="center"/>
    </xf>
    <xf numFmtId="171" fontId="6" fillId="0" borderId="0" xfId="0" applyNumberFormat="1" applyFont="1" applyAlignment="1">
      <alignment vertical="center"/>
    </xf>
    <xf numFmtId="0" fontId="6" fillId="0" borderId="0" xfId="0" applyFont="1" applyFill="1" applyAlignment="1">
      <alignment horizontal="justify"/>
    </xf>
    <xf numFmtId="0" fontId="6" fillId="0" borderId="0" xfId="0" applyFont="1" applyAlignment="1">
      <alignment horizontal="justify" vertical="justify" wrapText="1"/>
    </xf>
    <xf numFmtId="0" fontId="6" fillId="0" borderId="0" xfId="2" quotePrefix="1" applyFont="1" applyAlignment="1">
      <alignment horizontal="justify" vertical="justify"/>
    </xf>
    <xf numFmtId="0" fontId="2" fillId="0" borderId="0" xfId="0" applyFont="1" applyAlignment="1">
      <alignment horizontal="justify" vertical="justify"/>
    </xf>
    <xf numFmtId="0" fontId="6" fillId="0" borderId="0" xfId="25" applyFont="1" applyFill="1" applyBorder="1" applyAlignment="1">
      <alignment horizontal="justify" vertical="justify" wrapText="1"/>
    </xf>
    <xf numFmtId="0" fontId="2" fillId="0" borderId="0" xfId="0" applyFont="1" applyAlignment="1">
      <alignment horizontal="justify"/>
    </xf>
    <xf numFmtId="3" fontId="6" fillId="0" borderId="0" xfId="0" applyNumberFormat="1" applyFont="1" applyFill="1" applyAlignment="1">
      <alignment horizontal="justify" vertical="center"/>
    </xf>
    <xf numFmtId="171" fontId="2" fillId="0" borderId="0" xfId="0" applyNumberFormat="1" applyFont="1" applyAlignment="1">
      <alignment vertical="center"/>
    </xf>
    <xf numFmtId="0" fontId="6" fillId="0" borderId="0" xfId="2" applyFont="1" applyBorder="1" applyAlignment="1">
      <alignment horizontal="justify" vertical="center" wrapText="1"/>
    </xf>
    <xf numFmtId="0" fontId="6" fillId="0" borderId="0" xfId="25" applyFont="1" applyFill="1" applyAlignment="1">
      <alignment horizontal="justify" vertical="justify" wrapText="1"/>
    </xf>
    <xf numFmtId="0" fontId="6" fillId="0" borderId="0" xfId="0" applyFont="1" applyAlignment="1">
      <alignment horizontal="justify" vertical="justify"/>
    </xf>
    <xf numFmtId="0" fontId="6" fillId="0" borderId="0" xfId="2" applyFont="1" applyBorder="1" applyAlignment="1">
      <alignment horizontal="justify" wrapText="1"/>
    </xf>
    <xf numFmtId="0" fontId="6" fillId="0" borderId="0" xfId="0" applyFont="1" applyFill="1" applyAlignment="1">
      <alignment horizontal="justify" vertical="center"/>
    </xf>
    <xf numFmtId="0" fontId="6" fillId="0" borderId="0" xfId="0" applyFont="1" applyAlignment="1">
      <alignment horizontal="justify" vertical="top"/>
    </xf>
    <xf numFmtId="171" fontId="6" fillId="0" borderId="0" xfId="0" applyNumberFormat="1" applyFont="1" applyAlignment="1">
      <alignment vertical="top"/>
    </xf>
    <xf numFmtId="3" fontId="6" fillId="0" borderId="0" xfId="0" applyNumberFormat="1" applyFont="1" applyFill="1" applyAlignment="1">
      <alignment horizontal="justify" vertical="center" wrapText="1"/>
    </xf>
    <xf numFmtId="0" fontId="5" fillId="0" borderId="0" xfId="0" applyNumberFormat="1" applyFont="1" applyFill="1" applyAlignment="1">
      <alignment horizontal="justify" vertical="top" wrapText="1"/>
    </xf>
    <xf numFmtId="0" fontId="6" fillId="0" borderId="0" xfId="0" applyFont="1" applyAlignment="1">
      <alignment horizontal="justify" vertical="top" wrapText="1"/>
    </xf>
    <xf numFmtId="0" fontId="6" fillId="0" borderId="0" xfId="1" applyFont="1" applyAlignment="1">
      <alignment horizontal="left"/>
    </xf>
    <xf numFmtId="0" fontId="6"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horizontal="justify" vertical="center" wrapText="1"/>
    </xf>
    <xf numFmtId="0" fontId="5" fillId="0" borderId="0" xfId="0" applyFont="1" applyFill="1" applyAlignment="1">
      <alignment horizontal="justify"/>
    </xf>
    <xf numFmtId="0" fontId="29" fillId="0" borderId="0" xfId="0" applyFont="1" applyAlignment="1">
      <alignment horizontal="justify" vertical="justify" wrapText="1"/>
    </xf>
    <xf numFmtId="166" fontId="6" fillId="0" borderId="0" xfId="0" applyNumberFormat="1" applyFont="1" applyFill="1" applyBorder="1" applyAlignment="1">
      <alignment horizontal="left" wrapText="1"/>
    </xf>
    <xf numFmtId="0" fontId="2" fillId="0" borderId="0" xfId="0" applyFont="1" applyAlignment="1">
      <alignment wrapText="1"/>
    </xf>
    <xf numFmtId="0" fontId="5" fillId="0" borderId="0" xfId="0" applyFont="1" applyAlignment="1">
      <alignment horizontal="left"/>
    </xf>
    <xf numFmtId="3" fontId="6" fillId="0" borderId="0" xfId="27" applyNumberFormat="1" applyFont="1" applyFill="1" applyAlignment="1">
      <alignment horizontal="justify"/>
    </xf>
    <xf numFmtId="0" fontId="6" fillId="0" borderId="0" xfId="0" applyFont="1" applyAlignment="1">
      <alignment horizontal="justify" wrapText="1"/>
    </xf>
    <xf numFmtId="0" fontId="6" fillId="0" borderId="0" xfId="0" applyFont="1" applyAlignment="1"/>
    <xf numFmtId="166" fontId="6" fillId="0" borderId="0" xfId="0" applyNumberFormat="1" applyFont="1" applyFill="1" applyBorder="1" applyAlignment="1">
      <alignment horizontal="justify"/>
    </xf>
    <xf numFmtId="0" fontId="6" fillId="0" borderId="0" xfId="25" quotePrefix="1" applyFont="1" applyFill="1" applyBorder="1" applyAlignment="1">
      <alignment horizontal="left"/>
    </xf>
    <xf numFmtId="0" fontId="6" fillId="0" borderId="0" xfId="2" applyFont="1" applyFill="1" applyAlignment="1">
      <alignment horizontal="justify"/>
    </xf>
    <xf numFmtId="164" fontId="5" fillId="0" borderId="7" xfId="11" applyNumberFormat="1" applyFont="1" applyBorder="1" applyAlignment="1" applyProtection="1">
      <alignment horizontal="center" vertical="center" wrapText="1"/>
    </xf>
    <xf numFmtId="164" fontId="5" fillId="0" borderId="0" xfId="11" applyNumberFormat="1" applyFont="1" applyBorder="1" applyAlignment="1" applyProtection="1">
      <alignment horizontal="center" vertical="center" wrapText="1"/>
    </xf>
    <xf numFmtId="0" fontId="6" fillId="0" borderId="0" xfId="2" applyFont="1" applyBorder="1" applyAlignment="1">
      <alignment horizontal="center" vertical="center" wrapText="1"/>
    </xf>
    <xf numFmtId="0" fontId="6" fillId="0" borderId="5" xfId="2" applyFont="1" applyBorder="1" applyAlignment="1">
      <alignment horizontal="center" vertical="center" wrapText="1"/>
    </xf>
    <xf numFmtId="0" fontId="5" fillId="0" borderId="0" xfId="2" quotePrefix="1" applyFont="1" applyBorder="1" applyAlignment="1" applyProtection="1">
      <alignment horizontal="center" vertical="center"/>
    </xf>
    <xf numFmtId="171" fontId="6" fillId="0" borderId="0" xfId="2" applyNumberFormat="1" applyFont="1" applyBorder="1" applyAlignment="1">
      <alignment horizontal="center" vertical="center"/>
    </xf>
    <xf numFmtId="164" fontId="5" fillId="0" borderId="0" xfId="11" quotePrefix="1" applyNumberFormat="1" applyFont="1" applyBorder="1" applyAlignment="1" applyProtection="1">
      <alignment horizontal="center" vertical="center"/>
    </xf>
    <xf numFmtId="0" fontId="5" fillId="0" borderId="7" xfId="2" applyFont="1" applyBorder="1" applyAlignment="1" applyProtection="1">
      <alignment horizontal="center" vertical="center" wrapText="1"/>
    </xf>
    <xf numFmtId="0" fontId="5" fillId="0" borderId="2" xfId="2" applyFont="1" applyBorder="1" applyAlignment="1" applyProtection="1">
      <alignment horizontal="center" vertical="center" wrapText="1"/>
    </xf>
    <xf numFmtId="0" fontId="6" fillId="0" borderId="2" xfId="2" applyFont="1" applyBorder="1" applyAlignment="1">
      <alignment horizontal="center" vertical="center" wrapText="1"/>
    </xf>
    <xf numFmtId="171" fontId="6" fillId="0" borderId="2" xfId="25" applyNumberFormat="1" applyFont="1" applyBorder="1" applyAlignment="1">
      <alignment horizontal="center" vertical="center" wrapText="1"/>
    </xf>
    <xf numFmtId="0" fontId="5" fillId="0" borderId="0" xfId="2" applyFont="1" applyBorder="1" applyAlignment="1" applyProtection="1">
      <alignment horizontal="center" vertical="center" wrapText="1"/>
    </xf>
    <xf numFmtId="0" fontId="5" fillId="0" borderId="0" xfId="11" applyNumberFormat="1" applyFont="1" applyBorder="1" applyAlignment="1">
      <alignment horizontal="center" vertical="center" wrapText="1"/>
    </xf>
    <xf numFmtId="0" fontId="5" fillId="0" borderId="0" xfId="25" quotePrefix="1" applyFont="1" applyBorder="1" applyAlignment="1">
      <alignment horizontal="center" vertical="center" wrapText="1"/>
    </xf>
    <xf numFmtId="0" fontId="2" fillId="0" borderId="0" xfId="25" applyFont="1" applyBorder="1" applyAlignment="1"/>
    <xf numFmtId="171" fontId="2" fillId="0" borderId="0" xfId="25" applyNumberFormat="1" applyFont="1" applyAlignment="1"/>
    <xf numFmtId="0" fontId="5" fillId="0" borderId="7" xfId="25" applyFont="1" applyBorder="1" applyAlignment="1">
      <alignment horizontal="center" vertical="center"/>
    </xf>
    <xf numFmtId="171" fontId="2" fillId="0" borderId="5" xfId="25" applyNumberFormat="1" applyFont="1" applyBorder="1" applyAlignment="1"/>
    <xf numFmtId="0" fontId="5" fillId="0" borderId="7" xfId="25" applyFont="1" applyBorder="1" applyAlignment="1">
      <alignment horizontal="center" vertical="center" wrapText="1"/>
    </xf>
    <xf numFmtId="0" fontId="5" fillId="0" borderId="5" xfId="25" applyFont="1" applyBorder="1" applyAlignment="1">
      <alignment horizontal="center" vertical="center" wrapText="1"/>
    </xf>
    <xf numFmtId="0" fontId="39" fillId="0" borderId="16" xfId="51" applyFont="1" applyFill="1" applyBorder="1" applyAlignment="1">
      <alignment horizontal="center" vertical="center"/>
    </xf>
    <xf numFmtId="0" fontId="39" fillId="0" borderId="1" xfId="51" applyFont="1" applyFill="1" applyBorder="1" applyAlignment="1">
      <alignment horizontal="center" vertical="center"/>
    </xf>
    <xf numFmtId="0" fontId="38" fillId="0" borderId="0" xfId="51" applyFont="1" applyFill="1" applyAlignment="1">
      <alignment horizontal="center" vertical="center" wrapText="1"/>
    </xf>
    <xf numFmtId="0" fontId="39" fillId="0" borderId="17" xfId="51" quotePrefix="1" applyFont="1" applyFill="1" applyBorder="1" applyAlignment="1">
      <alignment horizontal="center" vertical="center"/>
    </xf>
  </cellXfs>
  <cellStyles count="53">
    <cellStyle name="=C:\WINNT\SYSTEM32\COMMAND.COM" xfId="1"/>
    <cellStyle name="=C:\WINNT\SYSTEM32\COMMAND.COM 2" xfId="2"/>
    <cellStyle name="=C:\WINNT\SYSTEM32\COMMAND.COM 3" xfId="49"/>
    <cellStyle name="Comma" xfId="3" builtinId="3"/>
    <cellStyle name="Comma 2" xfId="4"/>
    <cellStyle name="Comma 2 2" xfId="5"/>
    <cellStyle name="Comma 3" xfId="6"/>
    <cellStyle name="Comma 33" xfId="52"/>
    <cellStyle name="Comma 4" xfId="7"/>
    <cellStyle name="Comma 5" xfId="8"/>
    <cellStyle name="Comma 6" xfId="9"/>
    <cellStyle name="Comma_Chaudhry Draft 2007" xfId="10"/>
    <cellStyle name="Comma_Final 2007(12-11-07)" xfId="11"/>
    <cellStyle name="Comma_Final 2007(12-11-07) 2" xfId="12"/>
    <cellStyle name="Comma_Foods" xfId="13"/>
    <cellStyle name="Grey" xfId="14"/>
    <cellStyle name="Header1" xfId="15"/>
    <cellStyle name="Header2" xfId="16"/>
    <cellStyle name="Hyperlink" xfId="17" builtinId="8"/>
    <cellStyle name="Input [yellow]" xfId="18"/>
    <cellStyle name="Instructions" xfId="19"/>
    <cellStyle name="Milliers [0]_pldt" xfId="20"/>
    <cellStyle name="Milliers_pldt" xfId="21"/>
    <cellStyle name="Monétaire [0]_pldt" xfId="22"/>
    <cellStyle name="Monétaire_pldt" xfId="23"/>
    <cellStyle name="Normal" xfId="0" builtinId="0"/>
    <cellStyle name="Normal - Style1" xfId="24"/>
    <cellStyle name="Normal 10" xfId="25"/>
    <cellStyle name="Normal 2" xfId="26"/>
    <cellStyle name="Normal 2 2 10 2" xfId="27"/>
    <cellStyle name="Normal 2 5" xfId="50"/>
    <cellStyle name="Normal 27" xfId="28"/>
    <cellStyle name="Normal 3" xfId="29"/>
    <cellStyle name="Normal 31" xfId="51"/>
    <cellStyle name="Normal 32" xfId="48"/>
    <cellStyle name="Normal 4" xfId="30"/>
    <cellStyle name="Normal 42" xfId="31"/>
    <cellStyle name="Normal_Draft SFL 06 2" xfId="32"/>
    <cellStyle name="Normal_Foods" xfId="33"/>
    <cellStyle name="Normal_Horizon Final 31-3-2008" xfId="34"/>
    <cellStyle name="Normal_JSK Securities Final 2009 (15-07-09)" xfId="35"/>
    <cellStyle name="Normal_KTM Draft 2009" xfId="36"/>
    <cellStyle name="Normal_lhr comp Final 31-12-2009(19-03-2010)" xfId="37"/>
    <cellStyle name="Normal_March 2003" xfId="38"/>
    <cellStyle name="Normal_MTM Half yearly Final PE-31-12-09 dt.19-02-09" xfId="39"/>
    <cellStyle name="Normal_NML final accounts 31 Dec 2009" xfId="40"/>
    <cellStyle name="Normal_NOON PAKISTAN 2002" xfId="41"/>
    <cellStyle name="Normal_NTTA-97" xfId="42"/>
    <cellStyle name="Normal_variance of BS &amp; PL dt.28-7-11" xfId="43"/>
    <cellStyle name="Percent" xfId="44" builtinId="5"/>
    <cellStyle name="Percent [2]" xfId="45"/>
    <cellStyle name="Pourcentage_pldt" xfId="46"/>
    <cellStyle name="標準_設備ﾘｽﾄ原紙_Building &amp; Civil Work Investment Comparison" xfId="47"/>
  </cellStyles>
  <dxfs count="12">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indexed="10"/>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HCC-Students\Shuaib_backup\Universal%2520insurance\FEL%252031-03-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Ayesha\Accounts\Job%20planning%20_ck%20list%20-%204%20pag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Audit%2520Data\Lahore\HORIZON%2520SECURITIES\Audit\2010\Server\audit\NWFP\SAIF-BEV\AUDIT\JUNE%252030,%25202002%25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OneDrive\Audit%202015\Chashma%20Sugar%20Mills%20Ltd.%2030-06-2015%20-%20Copy\last%20year%20accounts\Final%20CSM%2030-09-2014%20(19-12-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PORT"/>
      <sheetName val="B-Sheet"/>
      <sheetName val="PL"/>
      <sheetName val="C-FLOW"/>
      <sheetName val="Equity"/>
      <sheetName val="Notes"/>
      <sheetName val="segmentwise resul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Job planning _ck list - 4 pages"/>
      <sheetName val="#REF"/>
      <sheetName val="P&amp;L"/>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ldt"/>
      <sheetName val="Cover"/>
      <sheetName val="Final OS 2014"/>
      <sheetName val="CCG-Report 2014"/>
      <sheetName val="Rep final"/>
      <sheetName val="B-SHEET."/>
      <sheetName val="PL"/>
      <sheetName val="C.Flow"/>
      <sheetName val="Equity"/>
      <sheetName val="NOTES"/>
      <sheetName val="Fixed assets 2014"/>
      <sheetName val="disposal"/>
      <sheetName val="lease"/>
      <sheetName val="Liquidity Risk"/>
      <sheetName val="Cash flow.working"/>
      <sheetName val="credit rating"/>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ow r="685">
          <cell r="J685">
            <v>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tabColor theme="0"/>
  </sheetPr>
  <dimension ref="A1:V129"/>
  <sheetViews>
    <sheetView showGridLines="0" view="pageBreakPreview" zoomScaleSheetLayoutView="100" workbookViewId="0">
      <selection activeCell="A5" sqref="A5"/>
    </sheetView>
  </sheetViews>
  <sheetFormatPr defaultColWidth="9.28515625" defaultRowHeight="15"/>
  <cols>
    <col min="1" max="1" width="13.7109375" style="41" customWidth="1"/>
    <col min="2" max="2" width="11.7109375" style="41" customWidth="1"/>
    <col min="3" max="3" width="5.7109375" style="41" customWidth="1"/>
    <col min="4" max="4" width="12" style="41" customWidth="1"/>
    <col min="5" max="5" width="0.42578125" style="41" customWidth="1"/>
    <col min="6" max="6" width="3.7109375" style="41" customWidth="1"/>
    <col min="7" max="7" width="0.42578125" style="41" customWidth="1"/>
    <col min="8" max="9" width="2.7109375" style="41" customWidth="1"/>
    <col min="10" max="10" width="8.7109375" style="41" customWidth="1"/>
    <col min="11" max="11" width="13.28515625" style="41" customWidth="1"/>
    <col min="12" max="12" width="0.42578125" style="41" customWidth="1"/>
    <col min="13" max="13" width="13.5703125" style="41" bestFit="1" customWidth="1"/>
    <col min="14" max="14" width="9.28515625" style="41"/>
    <col min="15" max="16" width="15.7109375" style="41" bestFit="1" customWidth="1"/>
    <col min="17" max="17" width="9.28515625" style="41"/>
    <col min="18" max="18" width="14" style="41" bestFit="1" customWidth="1"/>
    <col min="19" max="19" width="14.5703125" style="41" bestFit="1" customWidth="1"/>
    <col min="20" max="21" width="9.28515625" style="41"/>
    <col min="22" max="22" width="11.28515625" style="41" bestFit="1" customWidth="1"/>
    <col min="23" max="16384" width="9.28515625" style="41"/>
  </cols>
  <sheetData>
    <row r="1" spans="1:19" ht="16.899999999999999" customHeight="1">
      <c r="A1" s="357" t="s">
        <v>237</v>
      </c>
      <c r="B1" s="357"/>
      <c r="C1" s="357"/>
      <c r="D1" s="357"/>
      <c r="E1" s="357"/>
      <c r="F1" s="357"/>
      <c r="G1" s="357"/>
      <c r="H1" s="357"/>
      <c r="I1" s="357"/>
      <c r="J1" s="357"/>
      <c r="K1" s="357"/>
      <c r="L1" s="357"/>
      <c r="M1" s="357"/>
    </row>
    <row r="2" spans="1:19" ht="16.899999999999999" customHeight="1">
      <c r="A2" s="357" t="s">
        <v>238</v>
      </c>
      <c r="B2" s="357"/>
      <c r="C2" s="357"/>
      <c r="D2" s="357"/>
      <c r="E2" s="357"/>
      <c r="F2" s="357"/>
      <c r="G2" s="357"/>
      <c r="H2" s="357"/>
      <c r="I2" s="357"/>
      <c r="J2" s="357"/>
      <c r="K2" s="357"/>
      <c r="L2" s="357"/>
      <c r="M2" s="357"/>
    </row>
    <row r="3" spans="1:19" ht="16.899999999999999" customHeight="1">
      <c r="A3" s="357" t="s">
        <v>258</v>
      </c>
      <c r="B3" s="357"/>
      <c r="C3" s="357"/>
      <c r="D3" s="357"/>
      <c r="E3" s="357"/>
      <c r="F3" s="357"/>
      <c r="G3" s="357"/>
      <c r="H3" s="357"/>
      <c r="I3" s="357"/>
      <c r="J3" s="357"/>
      <c r="K3" s="357"/>
      <c r="L3" s="357"/>
      <c r="M3" s="357"/>
    </row>
    <row r="4" spans="1:19" ht="5.0999999999999996" customHeight="1">
      <c r="A4" s="455"/>
      <c r="B4" s="455"/>
      <c r="C4" s="455"/>
      <c r="D4" s="455"/>
      <c r="E4" s="455"/>
      <c r="F4" s="455"/>
      <c r="G4" s="455"/>
      <c r="H4" s="455"/>
      <c r="I4" s="455"/>
      <c r="J4" s="455"/>
      <c r="K4" s="455"/>
      <c r="L4" s="455"/>
      <c r="M4" s="455"/>
    </row>
    <row r="5" spans="1:19" ht="14.25" customHeight="1">
      <c r="A5" s="455"/>
      <c r="B5" s="455"/>
      <c r="C5" s="455"/>
      <c r="D5" s="455"/>
      <c r="E5" s="455"/>
      <c r="F5" s="455"/>
      <c r="G5" s="455"/>
      <c r="H5" s="455"/>
      <c r="I5" s="455"/>
      <c r="J5" s="455"/>
      <c r="K5" s="462" t="s">
        <v>261</v>
      </c>
      <c r="L5" s="455"/>
      <c r="M5" s="463" t="s">
        <v>92</v>
      </c>
    </row>
    <row r="6" spans="1:19" ht="14.25" customHeight="1">
      <c r="A6" s="52"/>
      <c r="B6" s="52"/>
      <c r="C6" s="129"/>
      <c r="D6" s="129"/>
      <c r="E6" s="129"/>
      <c r="F6" s="33"/>
      <c r="G6" s="129"/>
      <c r="H6" s="52"/>
      <c r="I6" s="52"/>
      <c r="J6" s="129"/>
      <c r="K6" s="129">
        <v>2016</v>
      </c>
      <c r="L6" s="129"/>
      <c r="M6" s="33">
        <v>2016</v>
      </c>
    </row>
    <row r="7" spans="1:19" ht="14.25" customHeight="1">
      <c r="A7" s="52"/>
      <c r="B7" s="52"/>
      <c r="C7" s="129"/>
      <c r="D7" s="129"/>
      <c r="E7" s="129"/>
      <c r="F7" s="33"/>
      <c r="G7" s="129"/>
      <c r="H7" s="52"/>
      <c r="I7" s="52"/>
      <c r="J7" s="129" t="s">
        <v>0</v>
      </c>
      <c r="K7" s="129" t="s">
        <v>1</v>
      </c>
      <c r="L7" s="129"/>
      <c r="M7" s="33" t="s">
        <v>1</v>
      </c>
      <c r="P7" s="194"/>
      <c r="R7" s="194"/>
    </row>
    <row r="8" spans="1:19" s="52" customFormat="1" ht="14.25" customHeight="1">
      <c r="A8" s="9" t="s">
        <v>18</v>
      </c>
      <c r="C8" s="129"/>
      <c r="D8" s="129"/>
      <c r="E8" s="129"/>
      <c r="F8" s="33"/>
      <c r="G8" s="129"/>
      <c r="J8" s="129"/>
      <c r="K8" s="129"/>
      <c r="L8" s="129"/>
      <c r="M8" s="33"/>
      <c r="P8" s="210"/>
    </row>
    <row r="9" spans="1:19" s="52" customFormat="1" ht="4.1500000000000004" customHeight="1">
      <c r="A9" s="9"/>
      <c r="C9" s="129"/>
      <c r="D9" s="129"/>
      <c r="E9" s="129"/>
      <c r="F9" s="33"/>
      <c r="G9" s="129"/>
      <c r="J9" s="129"/>
      <c r="K9" s="129"/>
      <c r="L9" s="129"/>
      <c r="M9" s="33"/>
      <c r="P9" s="210"/>
    </row>
    <row r="10" spans="1:19" s="52" customFormat="1" ht="14.25" customHeight="1">
      <c r="A10" s="29" t="s">
        <v>19</v>
      </c>
      <c r="C10" s="129"/>
      <c r="D10" s="129"/>
      <c r="E10" s="129"/>
      <c r="F10" s="33"/>
      <c r="G10" s="129"/>
      <c r="J10" s="129"/>
      <c r="K10" s="129"/>
      <c r="L10" s="129"/>
      <c r="M10" s="33"/>
    </row>
    <row r="11" spans="1:19" s="52" customFormat="1" ht="4.1500000000000004" customHeight="1">
      <c r="A11" s="36"/>
      <c r="C11" s="129"/>
      <c r="D11" s="129"/>
      <c r="E11" s="129"/>
      <c r="F11" s="33"/>
      <c r="G11" s="129"/>
      <c r="J11" s="129"/>
      <c r="K11" s="129"/>
      <c r="L11" s="129"/>
      <c r="M11" s="33"/>
    </row>
    <row r="12" spans="1:19" s="52" customFormat="1" ht="14.25" customHeight="1">
      <c r="A12" s="36" t="s">
        <v>11</v>
      </c>
      <c r="C12" s="129"/>
      <c r="D12" s="129"/>
      <c r="E12" s="129"/>
      <c r="F12" s="33"/>
      <c r="G12" s="129"/>
      <c r="J12" s="129">
        <f>+Notes!A246</f>
        <v>5</v>
      </c>
      <c r="K12" s="200">
        <f>+FAS!Q18</f>
        <v>1469368</v>
      </c>
      <c r="L12" s="129"/>
      <c r="M12" s="35">
        <f>+FAS!Q20</f>
        <v>1479580</v>
      </c>
      <c r="N12" s="396"/>
      <c r="O12" s="460"/>
      <c r="P12" s="461"/>
      <c r="Q12" s="36"/>
      <c r="S12" s="356"/>
    </row>
    <row r="13" spans="1:19" ht="4.1500000000000004" customHeight="1">
      <c r="A13" s="401"/>
      <c r="B13" s="396"/>
      <c r="C13" s="397"/>
      <c r="D13" s="397"/>
      <c r="E13" s="397"/>
      <c r="F13" s="398"/>
      <c r="G13" s="397"/>
      <c r="H13" s="396"/>
      <c r="I13" s="396"/>
      <c r="J13" s="397"/>
      <c r="K13" s="397"/>
      <c r="L13" s="397"/>
      <c r="M13" s="398"/>
      <c r="Q13" s="201"/>
      <c r="S13" s="336"/>
    </row>
    <row r="14" spans="1:19" s="52" customFormat="1" ht="14.25" customHeight="1">
      <c r="A14" s="36" t="s">
        <v>60</v>
      </c>
      <c r="C14" s="129"/>
      <c r="D14" s="129"/>
      <c r="E14" s="129"/>
      <c r="F14" s="33"/>
      <c r="G14" s="129"/>
      <c r="J14" s="129">
        <f>+Notes!A272</f>
        <v>6</v>
      </c>
      <c r="K14" s="105">
        <v>4100000</v>
      </c>
      <c r="L14" s="129"/>
      <c r="M14" s="101">
        <v>4100000</v>
      </c>
      <c r="N14" s="396"/>
      <c r="P14" s="210"/>
      <c r="S14" s="356"/>
    </row>
    <row r="15" spans="1:19" ht="4.1500000000000004" customHeight="1">
      <c r="A15" s="400"/>
      <c r="B15" s="396"/>
      <c r="C15" s="397"/>
      <c r="D15" s="397"/>
      <c r="E15" s="397"/>
      <c r="F15" s="398"/>
      <c r="G15" s="397"/>
      <c r="H15" s="396"/>
      <c r="I15" s="396"/>
      <c r="J15" s="397"/>
      <c r="K15" s="402"/>
      <c r="L15" s="397"/>
      <c r="M15" s="403"/>
      <c r="S15" s="336"/>
    </row>
    <row r="16" spans="1:19" s="52" customFormat="1" ht="14.25" customHeight="1">
      <c r="A16" s="36" t="s">
        <v>47</v>
      </c>
      <c r="C16" s="129"/>
      <c r="D16" s="129"/>
      <c r="E16" s="129"/>
      <c r="F16" s="33"/>
      <c r="G16" s="129"/>
      <c r="J16" s="129">
        <f>+Notes!A276</f>
        <v>7</v>
      </c>
      <c r="K16" s="105">
        <f>+Notes!J285</f>
        <v>5955088</v>
      </c>
      <c r="L16" s="129"/>
      <c r="M16" s="101">
        <f>+Notes!L285</f>
        <v>5955088</v>
      </c>
      <c r="N16" s="396"/>
      <c r="P16" s="210"/>
      <c r="S16" s="356"/>
    </row>
    <row r="17" spans="1:19" ht="4.1500000000000004" customHeight="1">
      <c r="A17" s="400"/>
      <c r="B17" s="396"/>
      <c r="C17" s="397"/>
      <c r="D17" s="397"/>
      <c r="E17" s="397"/>
      <c r="F17" s="398"/>
      <c r="G17" s="397"/>
      <c r="H17" s="396"/>
      <c r="I17" s="396"/>
      <c r="J17" s="397"/>
      <c r="K17" s="402"/>
      <c r="L17" s="397"/>
      <c r="M17" s="403"/>
      <c r="P17" s="199"/>
      <c r="S17" s="336"/>
    </row>
    <row r="18" spans="1:19" s="52" customFormat="1" ht="14.25" customHeight="1">
      <c r="A18" s="36" t="s">
        <v>53</v>
      </c>
      <c r="C18" s="129"/>
      <c r="D18" s="129"/>
      <c r="E18" s="129"/>
      <c r="F18" s="33"/>
      <c r="G18" s="129"/>
      <c r="J18" s="129"/>
      <c r="K18" s="105">
        <v>650000</v>
      </c>
      <c r="L18" s="129"/>
      <c r="M18" s="101">
        <v>530000</v>
      </c>
      <c r="N18" s="396"/>
      <c r="P18" s="210"/>
      <c r="S18" s="356"/>
    </row>
    <row r="19" spans="1:19" s="52" customFormat="1" ht="4.1500000000000004" customHeight="1">
      <c r="A19" s="36"/>
      <c r="C19" s="129"/>
      <c r="D19" s="129"/>
      <c r="E19" s="129"/>
      <c r="F19" s="33"/>
      <c r="G19" s="129"/>
      <c r="J19" s="129"/>
      <c r="K19" s="139"/>
      <c r="L19" s="129"/>
      <c r="M19" s="34"/>
      <c r="P19" s="210"/>
      <c r="S19" s="356"/>
    </row>
    <row r="20" spans="1:19" s="52" customFormat="1" ht="18" customHeight="1">
      <c r="A20" s="36"/>
      <c r="C20" s="129"/>
      <c r="D20" s="129"/>
      <c r="E20" s="129"/>
      <c r="F20" s="33"/>
      <c r="G20" s="129"/>
      <c r="J20" s="129"/>
      <c r="K20" s="105">
        <f>SUM(K12:K18)</f>
        <v>12174456</v>
      </c>
      <c r="L20" s="129"/>
      <c r="M20" s="35">
        <f>SUM(M12:M18)</f>
        <v>12064668</v>
      </c>
      <c r="P20" s="210"/>
      <c r="S20" s="356"/>
    </row>
    <row r="21" spans="1:19" s="52" customFormat="1" ht="4.1500000000000004" customHeight="1">
      <c r="A21" s="31"/>
      <c r="C21" s="129"/>
      <c r="D21" s="129"/>
      <c r="E21" s="129"/>
      <c r="F21" s="33"/>
      <c r="G21" s="129"/>
      <c r="J21" s="129"/>
      <c r="K21" s="129"/>
      <c r="L21" s="129"/>
      <c r="M21" s="35"/>
      <c r="P21" s="210"/>
      <c r="S21" s="356"/>
    </row>
    <row r="22" spans="1:19" s="52" customFormat="1" ht="14.25" customHeight="1">
      <c r="A22" s="52" t="s">
        <v>20</v>
      </c>
      <c r="C22" s="129"/>
      <c r="D22" s="129"/>
      <c r="E22" s="129"/>
      <c r="F22" s="33"/>
      <c r="G22" s="129"/>
      <c r="P22" s="210"/>
      <c r="R22" s="460"/>
      <c r="S22" s="356"/>
    </row>
    <row r="23" spans="1:19" ht="4.1500000000000004" customHeight="1">
      <c r="A23" s="396"/>
      <c r="B23" s="396"/>
      <c r="C23" s="397"/>
      <c r="D23" s="397"/>
      <c r="E23" s="397"/>
      <c r="F23" s="398"/>
      <c r="G23" s="397"/>
      <c r="H23" s="396"/>
      <c r="I23" s="396"/>
      <c r="J23" s="396"/>
      <c r="K23" s="404"/>
      <c r="L23" s="396"/>
      <c r="M23" s="405"/>
      <c r="P23" s="199"/>
      <c r="S23" s="336"/>
    </row>
    <row r="24" spans="1:19" s="52" customFormat="1" ht="14.25" customHeight="1">
      <c r="A24" s="36" t="s">
        <v>213</v>
      </c>
      <c r="C24" s="129"/>
      <c r="D24" s="129"/>
      <c r="E24" s="129"/>
      <c r="F24" s="33"/>
      <c r="G24" s="129"/>
      <c r="J24" s="129">
        <f>+Notes!A292</f>
        <v>8</v>
      </c>
      <c r="K24" s="131">
        <v>52643498</v>
      </c>
      <c r="L24" s="129"/>
      <c r="M24" s="130">
        <v>23368498</v>
      </c>
      <c r="N24" s="396"/>
      <c r="O24" s="460"/>
      <c r="P24" s="210"/>
      <c r="S24" s="356"/>
    </row>
    <row r="25" spans="1:19" ht="4.1500000000000004" customHeight="1">
      <c r="A25" s="396"/>
      <c r="B25" s="396"/>
      <c r="C25" s="397"/>
      <c r="D25" s="397"/>
      <c r="E25" s="397"/>
      <c r="F25" s="398"/>
      <c r="G25" s="397"/>
      <c r="H25" s="396"/>
      <c r="I25" s="396"/>
      <c r="J25" s="396"/>
      <c r="K25" s="406"/>
      <c r="L25" s="396"/>
      <c r="M25" s="407"/>
      <c r="S25" s="336"/>
    </row>
    <row r="26" spans="1:19" s="52" customFormat="1" ht="14.25" customHeight="1">
      <c r="A26" s="36" t="s">
        <v>158</v>
      </c>
      <c r="C26" s="129"/>
      <c r="D26" s="129"/>
      <c r="E26" s="129"/>
      <c r="F26" s="33"/>
      <c r="G26" s="129"/>
      <c r="J26" s="129"/>
      <c r="K26" s="131">
        <v>71755843</v>
      </c>
      <c r="L26" s="129"/>
      <c r="M26" s="130">
        <v>43941025</v>
      </c>
      <c r="N26" s="396"/>
      <c r="O26" s="460"/>
      <c r="P26" s="210"/>
      <c r="R26" s="210"/>
      <c r="S26" s="356"/>
    </row>
    <row r="27" spans="1:19" s="52" customFormat="1" ht="4.1500000000000004" customHeight="1">
      <c r="A27" s="36"/>
      <c r="C27" s="129"/>
      <c r="D27" s="129"/>
      <c r="E27" s="129"/>
      <c r="F27" s="33"/>
      <c r="G27" s="129"/>
      <c r="J27" s="129"/>
      <c r="K27" s="131"/>
      <c r="L27" s="129"/>
      <c r="M27" s="130"/>
      <c r="P27" s="210"/>
      <c r="R27" s="210"/>
      <c r="S27" s="356"/>
    </row>
    <row r="28" spans="1:19" s="52" customFormat="1" ht="14.25" customHeight="1">
      <c r="A28" s="36" t="s">
        <v>105</v>
      </c>
      <c r="C28" s="129"/>
      <c r="D28" s="129"/>
      <c r="E28" s="129"/>
      <c r="F28" s="33"/>
      <c r="G28" s="129"/>
      <c r="J28" s="129"/>
      <c r="K28" s="131">
        <v>454323</v>
      </c>
      <c r="L28" s="129"/>
      <c r="M28" s="130">
        <v>413870</v>
      </c>
      <c r="N28" s="396"/>
      <c r="P28" s="210"/>
      <c r="R28" s="210"/>
      <c r="S28" s="356"/>
    </row>
    <row r="29" spans="1:19" s="52" customFormat="1" ht="4.1500000000000004" customHeight="1">
      <c r="A29" s="36"/>
      <c r="C29" s="129"/>
      <c r="D29" s="129"/>
      <c r="E29" s="129"/>
      <c r="F29" s="33"/>
      <c r="G29" s="129"/>
      <c r="K29" s="140"/>
      <c r="M29" s="132"/>
      <c r="S29" s="356"/>
    </row>
    <row r="30" spans="1:19" s="52" customFormat="1" ht="14.25" customHeight="1">
      <c r="A30" s="36" t="s">
        <v>251</v>
      </c>
      <c r="C30" s="129"/>
      <c r="D30" s="129"/>
      <c r="E30" s="129"/>
      <c r="F30" s="33"/>
      <c r="G30" s="129"/>
      <c r="J30" s="129">
        <f>+Notes!A296</f>
        <v>9</v>
      </c>
      <c r="K30" s="131">
        <f>Notes!J307</f>
        <v>125088</v>
      </c>
      <c r="M30" s="133">
        <f>Notes!L307</f>
        <v>202430</v>
      </c>
      <c r="N30" s="396"/>
      <c r="S30" s="356"/>
    </row>
    <row r="31" spans="1:19" s="52" customFormat="1" ht="4.1500000000000004" customHeight="1">
      <c r="C31" s="129"/>
      <c r="D31" s="129"/>
      <c r="E31" s="129"/>
      <c r="F31" s="33"/>
      <c r="G31" s="129"/>
      <c r="K31" s="132"/>
      <c r="M31" s="133"/>
      <c r="S31" s="356"/>
    </row>
    <row r="32" spans="1:19" s="52" customFormat="1" ht="14.25" customHeight="1">
      <c r="A32" s="36" t="s">
        <v>262</v>
      </c>
      <c r="C32" s="129"/>
      <c r="D32" s="129"/>
      <c r="E32" s="129"/>
      <c r="F32" s="33"/>
      <c r="G32" s="129"/>
      <c r="J32" s="129"/>
      <c r="K32" s="202">
        <f>Notes!J315</f>
        <v>6195601</v>
      </c>
      <c r="M32" s="133">
        <f>Notes!L315</f>
        <v>7348472</v>
      </c>
      <c r="N32" s="396"/>
      <c r="S32" s="356"/>
    </row>
    <row r="33" spans="1:22" s="52" customFormat="1" ht="4.1500000000000004" customHeight="1">
      <c r="C33" s="129"/>
      <c r="D33" s="129"/>
      <c r="E33" s="129"/>
      <c r="F33" s="33"/>
      <c r="G33" s="129"/>
      <c r="K33" s="134"/>
      <c r="M33" s="134"/>
      <c r="S33" s="356"/>
    </row>
    <row r="34" spans="1:22" s="52" customFormat="1" ht="18" customHeight="1">
      <c r="C34" s="129"/>
      <c r="D34" s="129"/>
      <c r="E34" s="129"/>
      <c r="F34" s="33"/>
      <c r="G34" s="129"/>
      <c r="K34" s="105">
        <f>SUM(K24:K32)</f>
        <v>131174353</v>
      </c>
      <c r="L34" s="141"/>
      <c r="M34" s="135">
        <f>SUM(M24:M32)</f>
        <v>75274295</v>
      </c>
      <c r="R34" s="464"/>
      <c r="S34" s="356"/>
      <c r="T34" s="464"/>
      <c r="V34" s="210"/>
    </row>
    <row r="35" spans="1:22" s="52" customFormat="1" ht="4.1500000000000004" customHeight="1">
      <c r="C35" s="129"/>
      <c r="D35" s="129"/>
      <c r="E35" s="129"/>
      <c r="F35" s="33"/>
      <c r="G35" s="129"/>
      <c r="J35" s="129"/>
      <c r="K35" s="129"/>
      <c r="L35" s="129"/>
      <c r="M35" s="33"/>
      <c r="S35" s="356"/>
    </row>
    <row r="36" spans="1:22" s="52" customFormat="1" ht="20.100000000000001" customHeight="1" thickBot="1">
      <c r="A36" s="37" t="s">
        <v>54</v>
      </c>
      <c r="C36" s="129"/>
      <c r="D36" s="129"/>
      <c r="E36" s="129"/>
      <c r="F36" s="33"/>
      <c r="G36" s="129"/>
      <c r="J36" s="129"/>
      <c r="K36" s="142">
        <f>+K34+K20</f>
        <v>143348809</v>
      </c>
      <c r="M36" s="98">
        <f>+M34+M20</f>
        <v>87338963</v>
      </c>
      <c r="P36" s="460"/>
      <c r="S36" s="356"/>
    </row>
    <row r="37" spans="1:22" ht="4.1500000000000004" customHeight="1" thickTop="1">
      <c r="A37" s="396"/>
      <c r="B37" s="396"/>
      <c r="C37" s="397"/>
      <c r="D37" s="397"/>
      <c r="E37" s="397"/>
      <c r="F37" s="398"/>
      <c r="G37" s="397"/>
      <c r="H37" s="396"/>
      <c r="I37" s="396"/>
      <c r="J37" s="397"/>
      <c r="K37" s="409"/>
      <c r="L37" s="396"/>
      <c r="M37" s="403"/>
      <c r="S37" s="336"/>
    </row>
    <row r="38" spans="1:22" s="52" customFormat="1" ht="14.25" customHeight="1">
      <c r="A38" s="9" t="s">
        <v>16</v>
      </c>
      <c r="C38" s="129"/>
      <c r="D38" s="129"/>
      <c r="E38" s="129"/>
      <c r="F38" s="9"/>
      <c r="G38" s="129"/>
      <c r="J38" s="129"/>
      <c r="K38" s="143"/>
      <c r="M38" s="101"/>
      <c r="S38" s="356"/>
    </row>
    <row r="39" spans="1:22" s="52" customFormat="1" ht="4.1500000000000004" customHeight="1">
      <c r="A39" s="9"/>
      <c r="C39" s="129"/>
      <c r="D39" s="129"/>
      <c r="E39" s="129"/>
      <c r="F39" s="33"/>
      <c r="G39" s="129"/>
      <c r="J39" s="129"/>
      <c r="K39" s="143"/>
      <c r="M39" s="101"/>
      <c r="S39" s="356"/>
    </row>
    <row r="40" spans="1:22" s="52" customFormat="1" ht="14.25" customHeight="1">
      <c r="A40" s="52" t="s">
        <v>55</v>
      </c>
      <c r="C40" s="129"/>
      <c r="D40" s="129"/>
      <c r="E40" s="129"/>
      <c r="F40" s="33"/>
      <c r="G40" s="129"/>
      <c r="J40" s="129"/>
      <c r="K40" s="143"/>
      <c r="M40" s="101"/>
      <c r="S40" s="356"/>
    </row>
    <row r="41" spans="1:22" s="52" customFormat="1" ht="4.1500000000000004" customHeight="1">
      <c r="A41" s="136"/>
      <c r="C41" s="129"/>
      <c r="D41" s="129"/>
      <c r="E41" s="129"/>
      <c r="F41" s="33"/>
      <c r="G41" s="129"/>
      <c r="J41" s="129"/>
      <c r="K41" s="143"/>
      <c r="M41" s="101"/>
      <c r="S41" s="356"/>
    </row>
    <row r="42" spans="1:22" s="52" customFormat="1" ht="20.100000000000001" customHeight="1" thickBot="1">
      <c r="A42" s="36" t="s">
        <v>36</v>
      </c>
      <c r="C42" s="129"/>
      <c r="D42" s="129"/>
      <c r="E42" s="129"/>
      <c r="F42" s="33"/>
      <c r="G42" s="129"/>
      <c r="J42" s="129">
        <f>+Notes!A319</f>
        <v>11.1</v>
      </c>
      <c r="K42" s="203">
        <f>+Notes!J325</f>
        <v>100000000</v>
      </c>
      <c r="M42" s="183">
        <f>+Notes!L325</f>
        <v>100000000</v>
      </c>
      <c r="S42" s="356"/>
    </row>
    <row r="43" spans="1:22" s="52" customFormat="1" ht="4.1500000000000004" customHeight="1" thickTop="1">
      <c r="A43" s="137"/>
      <c r="C43" s="129"/>
      <c r="D43" s="129"/>
      <c r="E43" s="129"/>
      <c r="F43" s="33"/>
      <c r="G43" s="129"/>
      <c r="M43" s="144"/>
      <c r="S43" s="356"/>
    </row>
    <row r="44" spans="1:22" s="52" customFormat="1" ht="14.25" customHeight="1">
      <c r="A44" s="36" t="s">
        <v>56</v>
      </c>
      <c r="C44" s="129"/>
      <c r="D44" s="129"/>
      <c r="E44" s="129"/>
      <c r="F44" s="33"/>
      <c r="G44" s="129"/>
      <c r="J44" s="129">
        <f>+Notes!A327</f>
        <v>11.2</v>
      </c>
      <c r="K44" s="145">
        <f>+Notes!J330</f>
        <v>51000000</v>
      </c>
      <c r="M44" s="101">
        <f>+Notes!L330</f>
        <v>51000000</v>
      </c>
      <c r="N44" s="408"/>
      <c r="P44" s="460"/>
      <c r="S44" s="356"/>
    </row>
    <row r="45" spans="1:22" s="52" customFormat="1" ht="4.1500000000000004" customHeight="1">
      <c r="A45" s="36"/>
      <c r="C45" s="129"/>
      <c r="D45" s="129"/>
      <c r="E45" s="129"/>
      <c r="F45" s="33"/>
      <c r="G45" s="129"/>
      <c r="J45" s="129"/>
      <c r="K45" s="145"/>
      <c r="M45" s="467"/>
      <c r="S45" s="356"/>
    </row>
    <row r="46" spans="1:22" s="52" customFormat="1" ht="14.25" customHeight="1">
      <c r="A46" s="36" t="s">
        <v>162</v>
      </c>
      <c r="C46" s="129"/>
      <c r="D46" s="129"/>
      <c r="E46" s="129"/>
      <c r="F46" s="33"/>
      <c r="G46" s="129"/>
      <c r="J46" s="149">
        <f>+Notes!A332</f>
        <v>12</v>
      </c>
      <c r="K46" s="105">
        <f>+EQ!H46</f>
        <v>14000000</v>
      </c>
      <c r="L46" s="149"/>
      <c r="M46" s="135">
        <f>+EQ!H28</f>
        <v>14000000</v>
      </c>
      <c r="N46" s="408"/>
      <c r="S46" s="356"/>
    </row>
    <row r="47" spans="1:22" s="52" customFormat="1" ht="4.1500000000000004" customHeight="1">
      <c r="A47" s="29"/>
      <c r="C47" s="129"/>
      <c r="D47" s="129"/>
      <c r="E47" s="129"/>
      <c r="F47" s="33"/>
      <c r="G47" s="129"/>
      <c r="J47" s="149"/>
      <c r="K47" s="105"/>
      <c r="L47" s="149"/>
      <c r="M47" s="135"/>
      <c r="S47" s="356"/>
    </row>
    <row r="48" spans="1:22" s="52" customFormat="1" ht="14.25" customHeight="1">
      <c r="A48" s="36" t="s">
        <v>161</v>
      </c>
      <c r="C48" s="129"/>
      <c r="D48" s="129"/>
      <c r="E48" s="129"/>
      <c r="F48" s="33"/>
      <c r="G48" s="129"/>
      <c r="J48" s="129"/>
      <c r="K48" s="145"/>
      <c r="M48" s="146"/>
      <c r="S48" s="356"/>
    </row>
    <row r="49" spans="1:19" s="52" customFormat="1" ht="14.25" customHeight="1">
      <c r="A49" s="138" t="s">
        <v>160</v>
      </c>
      <c r="C49" s="129"/>
      <c r="D49" s="129"/>
      <c r="E49" s="129"/>
      <c r="F49" s="33"/>
      <c r="G49" s="129"/>
      <c r="J49" s="129"/>
      <c r="K49" s="145">
        <f>+EQ!J46</f>
        <v>2039044</v>
      </c>
      <c r="M49" s="135">
        <f>+EQ!J28</f>
        <v>2039044</v>
      </c>
      <c r="N49" s="408"/>
      <c r="S49" s="356"/>
    </row>
    <row r="50" spans="1:19" s="52" customFormat="1" ht="4.1500000000000004" customHeight="1">
      <c r="A50" s="138"/>
      <c r="C50" s="129"/>
      <c r="D50" s="129"/>
      <c r="E50" s="129"/>
      <c r="F50" s="33"/>
      <c r="G50" s="129"/>
      <c r="J50" s="129"/>
      <c r="K50" s="145"/>
      <c r="M50" s="146"/>
      <c r="S50" s="356"/>
    </row>
    <row r="51" spans="1:19" s="52" customFormat="1" ht="14.25" customHeight="1">
      <c r="A51" s="36" t="s">
        <v>159</v>
      </c>
      <c r="C51" s="129"/>
      <c r="D51" s="129"/>
      <c r="E51" s="129"/>
      <c r="F51" s="33"/>
      <c r="G51" s="129"/>
      <c r="K51" s="145">
        <f>+EQ!L46</f>
        <v>3129358</v>
      </c>
      <c r="L51" s="129"/>
      <c r="M51" s="101">
        <f>EQ!L28</f>
        <v>-40425</v>
      </c>
      <c r="N51" s="408"/>
      <c r="O51" s="356"/>
      <c r="S51" s="356"/>
    </row>
    <row r="52" spans="1:19" s="52" customFormat="1" ht="4.1500000000000004" customHeight="1">
      <c r="A52" s="137"/>
      <c r="C52" s="129"/>
      <c r="D52" s="129"/>
      <c r="E52" s="129"/>
      <c r="F52" s="33"/>
      <c r="G52" s="129"/>
      <c r="J52" s="129"/>
      <c r="K52" s="147"/>
      <c r="L52" s="129"/>
      <c r="M52" s="148"/>
      <c r="S52" s="356"/>
    </row>
    <row r="53" spans="1:19" s="52" customFormat="1" ht="18" customHeight="1">
      <c r="A53" s="29"/>
      <c r="C53" s="129"/>
      <c r="D53" s="129"/>
      <c r="E53" s="129"/>
      <c r="F53" s="33"/>
      <c r="G53" s="129"/>
      <c r="J53" s="149"/>
      <c r="K53" s="105">
        <f>SUM(K44:K51)</f>
        <v>70168402</v>
      </c>
      <c r="L53" s="149"/>
      <c r="M53" s="135">
        <f>SUM(M44:M51)</f>
        <v>66998619</v>
      </c>
      <c r="S53" s="356"/>
    </row>
    <row r="54" spans="1:19" s="52" customFormat="1" ht="14.25" customHeight="1">
      <c r="A54" s="52" t="s">
        <v>17</v>
      </c>
      <c r="C54" s="129"/>
      <c r="D54" s="129"/>
      <c r="E54" s="129"/>
      <c r="F54" s="33"/>
      <c r="G54" s="129"/>
      <c r="J54" s="141"/>
      <c r="K54" s="141"/>
      <c r="L54" s="141"/>
      <c r="M54" s="143"/>
      <c r="N54" s="141"/>
      <c r="S54" s="356"/>
    </row>
    <row r="55" spans="1:19" s="52" customFormat="1" ht="4.1500000000000004" customHeight="1">
      <c r="C55" s="129"/>
      <c r="D55" s="129"/>
      <c r="E55" s="129"/>
      <c r="F55" s="33"/>
      <c r="G55" s="129"/>
      <c r="J55" s="149"/>
      <c r="K55" s="101"/>
      <c r="L55" s="149"/>
      <c r="M55" s="101"/>
      <c r="N55" s="141"/>
      <c r="S55" s="356"/>
    </row>
    <row r="56" spans="1:19" s="52" customFormat="1" ht="14.25" customHeight="1">
      <c r="A56" s="36" t="s">
        <v>38</v>
      </c>
      <c r="C56" s="129"/>
      <c r="D56" s="129"/>
      <c r="E56" s="129"/>
      <c r="F56" s="33"/>
      <c r="G56" s="129"/>
      <c r="J56" s="198">
        <f>Notes!A339</f>
        <v>13</v>
      </c>
      <c r="K56" s="105">
        <f>Notes!J348</f>
        <v>41610977</v>
      </c>
      <c r="L56" s="141"/>
      <c r="M56" s="101">
        <f>Notes!L348</f>
        <v>20340344</v>
      </c>
      <c r="N56" s="408"/>
      <c r="O56" s="460"/>
      <c r="S56" s="356"/>
    </row>
    <row r="57" spans="1:19" s="52" customFormat="1" ht="4.1500000000000004" customHeight="1">
      <c r="C57" s="129"/>
      <c r="D57" s="129"/>
      <c r="E57" s="129"/>
      <c r="F57" s="33"/>
      <c r="G57" s="129"/>
      <c r="J57" s="141"/>
      <c r="K57" s="141"/>
      <c r="L57" s="141"/>
      <c r="M57" s="141"/>
      <c r="N57" s="141"/>
      <c r="S57" s="356"/>
    </row>
    <row r="58" spans="1:19" s="52" customFormat="1" ht="14.25" customHeight="1">
      <c r="A58" s="36" t="s">
        <v>280</v>
      </c>
      <c r="C58" s="129"/>
      <c r="D58" s="129"/>
      <c r="E58" s="129"/>
      <c r="F58" s="33"/>
      <c r="G58" s="129"/>
      <c r="J58" s="198">
        <f>Notes!A352</f>
        <v>14</v>
      </c>
      <c r="K58" s="481">
        <f>Notes!J359</f>
        <v>31569430</v>
      </c>
      <c r="L58" s="141"/>
      <c r="M58" s="481">
        <f>Notes!L359</f>
        <v>0</v>
      </c>
      <c r="N58" s="408"/>
      <c r="S58" s="356"/>
    </row>
    <row r="59" spans="1:19" s="52" customFormat="1" ht="4.1500000000000004" customHeight="1">
      <c r="C59" s="129"/>
      <c r="D59" s="129"/>
      <c r="E59" s="129"/>
      <c r="F59" s="33"/>
      <c r="G59" s="129"/>
      <c r="J59" s="141"/>
      <c r="K59" s="141"/>
      <c r="L59" s="141"/>
      <c r="M59" s="141"/>
      <c r="N59" s="141"/>
      <c r="S59" s="356"/>
    </row>
    <row r="60" spans="1:19" s="52" customFormat="1" ht="14.25" customHeight="1">
      <c r="A60" s="52" t="s">
        <v>58</v>
      </c>
      <c r="C60" s="129"/>
      <c r="D60" s="129"/>
      <c r="E60" s="129"/>
      <c r="F60" s="33"/>
      <c r="G60" s="129"/>
      <c r="J60" s="129">
        <f>+Notes!A367</f>
        <v>15</v>
      </c>
      <c r="K60" s="150"/>
      <c r="M60" s="135"/>
      <c r="S60" s="356"/>
    </row>
    <row r="61" spans="1:19" s="52" customFormat="1" ht="4.1500000000000004" customHeight="1">
      <c r="A61" s="31"/>
      <c r="C61" s="129"/>
      <c r="D61" s="129"/>
      <c r="E61" s="129"/>
      <c r="F61" s="33"/>
      <c r="G61" s="129"/>
      <c r="J61" s="129"/>
      <c r="K61" s="150"/>
      <c r="M61" s="135"/>
      <c r="S61" s="356"/>
    </row>
    <row r="62" spans="1:19" s="52" customFormat="1" ht="20.100000000000001" customHeight="1" thickBot="1">
      <c r="A62" s="38" t="s">
        <v>59</v>
      </c>
      <c r="C62" s="129"/>
      <c r="D62" s="129"/>
      <c r="E62" s="129"/>
      <c r="F62" s="33"/>
      <c r="G62" s="129"/>
      <c r="J62" s="129"/>
      <c r="K62" s="25">
        <f>SUM(K53:K60)</f>
        <v>143348809</v>
      </c>
      <c r="L62" s="129"/>
      <c r="M62" s="98">
        <f>SUM(M53:M60)</f>
        <v>87338963</v>
      </c>
      <c r="S62" s="356"/>
    </row>
    <row r="63" spans="1:19" s="52" customFormat="1" ht="4.9000000000000004" customHeight="1" thickTop="1">
      <c r="A63" s="31"/>
      <c r="C63" s="129"/>
      <c r="D63" s="129"/>
      <c r="E63" s="129"/>
      <c r="F63" s="33"/>
      <c r="G63" s="129"/>
      <c r="J63" s="129"/>
      <c r="K63" s="150"/>
      <c r="M63" s="135"/>
      <c r="S63" s="356"/>
    </row>
    <row r="64" spans="1:19" s="52" customFormat="1" ht="14.25" customHeight="1">
      <c r="A64" s="84" t="s">
        <v>9</v>
      </c>
      <c r="C64" s="129"/>
      <c r="D64" s="129"/>
      <c r="E64" s="129"/>
      <c r="F64" s="33"/>
      <c r="G64" s="129"/>
      <c r="J64" s="129"/>
      <c r="K64" s="150"/>
      <c r="M64" s="135"/>
      <c r="S64" s="356"/>
    </row>
    <row r="65" spans="1:16" s="52" customFormat="1" ht="10.15" customHeight="1">
      <c r="A65" s="84"/>
      <c r="C65" s="129"/>
      <c r="D65" s="129"/>
      <c r="E65" s="129"/>
      <c r="F65" s="33"/>
      <c r="G65" s="129"/>
      <c r="J65" s="129"/>
      <c r="K65" s="150"/>
      <c r="M65" s="135"/>
    </row>
    <row r="66" spans="1:16" s="52" customFormat="1" ht="10.15" customHeight="1">
      <c r="A66" s="84"/>
      <c r="C66" s="129"/>
      <c r="D66" s="129"/>
      <c r="E66" s="129"/>
      <c r="F66" s="33"/>
      <c r="G66" s="129"/>
      <c r="J66" s="129"/>
      <c r="K66" s="150"/>
      <c r="M66" s="135"/>
    </row>
    <row r="67" spans="1:16" s="52" customFormat="1" ht="1.9" customHeight="1">
      <c r="A67" s="84"/>
      <c r="C67" s="129"/>
      <c r="D67" s="129"/>
      <c r="E67" s="129"/>
      <c r="F67" s="33"/>
      <c r="G67" s="129"/>
      <c r="J67" s="129"/>
      <c r="K67" s="150"/>
      <c r="M67" s="135"/>
    </row>
    <row r="68" spans="1:16" s="52" customFormat="1" ht="14.25" customHeight="1">
      <c r="A68" s="52" t="s">
        <v>24</v>
      </c>
      <c r="C68" s="129"/>
      <c r="D68" s="129"/>
      <c r="E68" s="129"/>
      <c r="M68" s="186" t="s">
        <v>25</v>
      </c>
    </row>
    <row r="69" spans="1:16" ht="14.25" customHeight="1">
      <c r="A69" s="43"/>
      <c r="C69" s="32"/>
      <c r="D69" s="32"/>
      <c r="E69" s="32"/>
      <c r="F69" s="182"/>
      <c r="G69" s="32"/>
      <c r="J69" s="32"/>
      <c r="K69" s="184"/>
      <c r="M69" s="185"/>
    </row>
    <row r="70" spans="1:16" ht="14.25" customHeight="1">
      <c r="A70" s="43"/>
      <c r="C70" s="32"/>
      <c r="D70" s="32"/>
      <c r="E70" s="32"/>
      <c r="F70" s="182"/>
      <c r="G70" s="32"/>
      <c r="J70" s="32"/>
      <c r="K70" s="184"/>
      <c r="M70" s="185"/>
    </row>
    <row r="71" spans="1:16" ht="14.25" customHeight="1">
      <c r="A71" s="43"/>
      <c r="C71" s="32"/>
      <c r="D71" s="32"/>
      <c r="E71" s="32"/>
      <c r="F71" s="182"/>
      <c r="G71" s="32"/>
      <c r="J71" s="32"/>
      <c r="K71" s="184"/>
      <c r="M71" s="185"/>
    </row>
    <row r="72" spans="1:16" ht="14.25" customHeight="1">
      <c r="A72" s="43"/>
      <c r="C72" s="32"/>
      <c r="D72" s="32"/>
      <c r="E72" s="32"/>
      <c r="F72" s="182"/>
      <c r="G72" s="32"/>
      <c r="J72" s="32"/>
      <c r="K72" s="184"/>
      <c r="M72" s="185"/>
    </row>
    <row r="73" spans="1:16" ht="14.25" customHeight="1">
      <c r="A73" s="43"/>
      <c r="C73" s="32"/>
      <c r="D73" s="32"/>
      <c r="E73" s="32"/>
      <c r="F73" s="182"/>
      <c r="G73" s="32"/>
      <c r="J73" s="32"/>
      <c r="K73" s="184"/>
      <c r="M73" s="185"/>
    </row>
    <row r="74" spans="1:16" ht="14.25" customHeight="1">
      <c r="A74" s="43"/>
      <c r="C74" s="32"/>
      <c r="D74" s="32"/>
      <c r="E74" s="32"/>
      <c r="F74" s="182"/>
      <c r="G74" s="32"/>
      <c r="J74" s="32"/>
      <c r="K74" s="184"/>
      <c r="M74" s="185"/>
    </row>
    <row r="75" spans="1:16" ht="14.25" customHeight="1">
      <c r="A75" s="43"/>
      <c r="C75" s="32"/>
      <c r="D75" s="32"/>
      <c r="E75" s="32"/>
      <c r="F75" s="182"/>
      <c r="G75" s="32"/>
      <c r="J75" s="32"/>
      <c r="K75" s="184"/>
      <c r="M75" s="185"/>
      <c r="O75" s="32"/>
      <c r="P75" s="32"/>
    </row>
    <row r="76" spans="1:16" ht="14.25" customHeight="1">
      <c r="A76" s="43"/>
      <c r="C76" s="32"/>
      <c r="D76" s="32"/>
      <c r="E76" s="32"/>
      <c r="F76" s="182"/>
      <c r="G76" s="32"/>
      <c r="J76" s="32"/>
      <c r="O76" s="339"/>
      <c r="P76" s="339"/>
    </row>
    <row r="77" spans="1:16" ht="14.25" customHeight="1">
      <c r="A77" s="43"/>
      <c r="C77" s="32"/>
      <c r="D77" s="32"/>
      <c r="E77" s="32"/>
      <c r="F77" s="182"/>
      <c r="G77" s="32"/>
      <c r="J77" s="32"/>
      <c r="K77" s="184"/>
      <c r="M77" s="185"/>
      <c r="O77" s="339"/>
      <c r="P77" s="339"/>
    </row>
    <row r="78" spans="1:16" ht="14.25" customHeight="1">
      <c r="A78" s="43"/>
      <c r="C78" s="32"/>
      <c r="D78" s="32"/>
      <c r="E78" s="32"/>
      <c r="F78" s="182"/>
      <c r="G78" s="32"/>
      <c r="J78" s="32"/>
      <c r="K78" s="184"/>
      <c r="M78" s="185"/>
    </row>
    <row r="79" spans="1:16" ht="14.25" customHeight="1">
      <c r="A79" s="43"/>
      <c r="C79" s="32"/>
      <c r="D79" s="32"/>
      <c r="E79" s="32"/>
      <c r="F79" s="182"/>
      <c r="G79" s="32"/>
      <c r="J79" s="32"/>
      <c r="K79" s="184"/>
      <c r="M79" s="185"/>
    </row>
    <row r="80" spans="1:16" ht="14.25" customHeight="1">
      <c r="A80" s="48"/>
      <c r="C80" s="32"/>
      <c r="D80" s="32"/>
      <c r="E80" s="32"/>
      <c r="F80" s="182"/>
      <c r="G80" s="32"/>
      <c r="J80" s="32"/>
      <c r="K80" s="184"/>
      <c r="M80" s="185"/>
    </row>
    <row r="81" spans="1:13" ht="14.25" customHeight="1">
      <c r="A81" s="48"/>
      <c r="C81" s="32"/>
      <c r="D81" s="32"/>
      <c r="E81" s="32"/>
      <c r="F81" s="182"/>
      <c r="G81" s="32"/>
      <c r="J81" s="32"/>
      <c r="K81" s="184"/>
      <c r="M81" s="185"/>
    </row>
    <row r="82" spans="1:13" ht="14.25" customHeight="1">
      <c r="A82" s="48"/>
      <c r="C82" s="32"/>
      <c r="D82" s="32"/>
      <c r="E82" s="32"/>
      <c r="F82" s="182"/>
      <c r="G82" s="32"/>
      <c r="J82" s="32"/>
      <c r="K82" s="184"/>
      <c r="M82" s="185"/>
    </row>
    <row r="83" spans="1:13" ht="14.25" customHeight="1">
      <c r="A83" s="48"/>
      <c r="C83" s="32"/>
      <c r="D83" s="32"/>
      <c r="E83" s="32"/>
      <c r="F83" s="182"/>
      <c r="G83" s="32"/>
      <c r="J83" s="32"/>
      <c r="K83" s="184"/>
      <c r="M83" s="185"/>
    </row>
    <row r="84" spans="1:13" ht="14.25" customHeight="1">
      <c r="C84" s="32"/>
      <c r="D84" s="32"/>
      <c r="E84" s="32"/>
      <c r="F84" s="182"/>
      <c r="G84" s="32"/>
      <c r="J84" s="32"/>
      <c r="K84" s="32"/>
      <c r="L84" s="32"/>
      <c r="M84" s="182"/>
    </row>
    <row r="85" spans="1:13" ht="14.25" customHeight="1">
      <c r="A85" s="40"/>
      <c r="C85" s="32"/>
      <c r="D85" s="32"/>
      <c r="E85" s="32"/>
      <c r="H85" s="40"/>
    </row>
    <row r="86" spans="1:13" ht="14.25" customHeight="1">
      <c r="C86" s="32"/>
      <c r="D86" s="32"/>
      <c r="E86" s="32"/>
      <c r="H86" s="42"/>
    </row>
    <row r="87" spans="1:13" ht="14.25" customHeight="1">
      <c r="A87" s="187"/>
      <c r="C87" s="32"/>
      <c r="D87" s="32"/>
      <c r="E87" s="32"/>
      <c r="F87" s="43"/>
      <c r="H87" s="30"/>
      <c r="J87" s="32"/>
      <c r="K87" s="32"/>
      <c r="L87" s="32"/>
      <c r="M87" s="44"/>
    </row>
    <row r="88" spans="1:13" ht="14.25" customHeight="1">
      <c r="A88" s="30"/>
      <c r="B88" s="187"/>
      <c r="G88" s="45"/>
      <c r="H88" s="46"/>
    </row>
    <row r="89" spans="1:13" ht="14.25" customHeight="1">
      <c r="A89" s="188"/>
      <c r="B89" s="187"/>
      <c r="G89" s="47"/>
      <c r="H89" s="48"/>
    </row>
    <row r="90" spans="1:13" ht="14.25" customHeight="1">
      <c r="A90" s="30"/>
      <c r="B90" s="187"/>
      <c r="G90" s="47"/>
      <c r="H90" s="30"/>
    </row>
    <row r="91" spans="1:13" ht="14.25" customHeight="1">
      <c r="A91" s="46"/>
      <c r="B91" s="187"/>
      <c r="G91" s="47"/>
      <c r="H91" s="46"/>
    </row>
    <row r="92" spans="1:13" ht="4.1500000000000004" customHeight="1">
      <c r="A92" s="46"/>
      <c r="B92" s="187"/>
      <c r="G92" s="47"/>
      <c r="H92" s="46"/>
    </row>
    <row r="93" spans="1:13" ht="2.1" customHeight="1">
      <c r="A93" s="46"/>
      <c r="B93" s="187"/>
      <c r="G93" s="47"/>
      <c r="H93" s="46"/>
    </row>
    <row r="94" spans="1:13" ht="14.25" customHeight="1">
      <c r="A94" s="188"/>
      <c r="B94" s="187"/>
      <c r="G94" s="189"/>
    </row>
    <row r="95" spans="1:13" ht="14.25" customHeight="1">
      <c r="A95" s="30"/>
      <c r="G95" s="189"/>
    </row>
    <row r="96" spans="1:13" ht="4.1500000000000004" customHeight="1">
      <c r="A96" s="188"/>
      <c r="G96" s="189"/>
    </row>
    <row r="97" spans="1:15" ht="2.1" customHeight="1">
      <c r="A97" s="188"/>
      <c r="G97" s="189"/>
    </row>
    <row r="98" spans="1:15" ht="14.25" customHeight="1">
      <c r="A98" s="42"/>
      <c r="G98" s="47"/>
    </row>
    <row r="99" spans="1:15" ht="14.25" customHeight="1">
      <c r="G99" s="189"/>
      <c r="H99" s="30"/>
      <c r="O99" s="191"/>
    </row>
    <row r="100" spans="1:15" ht="14.25" customHeight="1">
      <c r="G100" s="190"/>
      <c r="H100" s="30"/>
    </row>
    <row r="101" spans="1:15" ht="14.25" customHeight="1">
      <c r="A101" s="30"/>
      <c r="G101" s="190"/>
      <c r="H101" s="30"/>
    </row>
    <row r="102" spans="1:15" ht="14.25" customHeight="1">
      <c r="G102" s="190"/>
      <c r="H102" s="30"/>
    </row>
    <row r="103" spans="1:15" ht="14.25" customHeight="1">
      <c r="A103" s="30"/>
      <c r="G103" s="190"/>
      <c r="H103" s="30"/>
    </row>
    <row r="104" spans="1:15" ht="2.1" customHeight="1">
      <c r="G104" s="190"/>
    </row>
    <row r="105" spans="1:15" ht="2.1" customHeight="1">
      <c r="G105" s="190"/>
    </row>
    <row r="106" spans="1:15" ht="14.25" customHeight="1">
      <c r="G106" s="190"/>
    </row>
    <row r="107" spans="1:15" ht="14.25" customHeight="1">
      <c r="G107" s="47"/>
      <c r="H107" s="191"/>
    </row>
    <row r="108" spans="1:15" ht="14.25" customHeight="1">
      <c r="G108" s="47"/>
      <c r="H108" s="191"/>
    </row>
    <row r="109" spans="1:15" ht="14.25" customHeight="1">
      <c r="A109" s="48"/>
      <c r="G109" s="47"/>
    </row>
    <row r="110" spans="1:15" ht="14.25" customHeight="1">
      <c r="F110" s="192"/>
      <c r="G110" s="189"/>
    </row>
    <row r="111" spans="1:15" ht="22.15" customHeight="1">
      <c r="C111" s="32"/>
      <c r="G111" s="193"/>
    </row>
    <row r="112" spans="1:15" ht="14.25" customHeight="1">
      <c r="F112" s="43"/>
      <c r="M112" s="191"/>
    </row>
    <row r="113" spans="3:15" ht="14.25" customHeight="1">
      <c r="M113" s="191"/>
    </row>
    <row r="114" spans="3:15" ht="14.25" customHeight="1">
      <c r="C114" s="32"/>
      <c r="D114" s="32"/>
      <c r="E114" s="32"/>
      <c r="M114" s="191"/>
    </row>
    <row r="115" spans="3:15" ht="14.25" customHeight="1">
      <c r="C115" s="32"/>
      <c r="D115" s="32"/>
      <c r="E115" s="32"/>
      <c r="M115" s="191"/>
    </row>
    <row r="116" spans="3:15" ht="14.25" customHeight="1">
      <c r="C116" s="32"/>
      <c r="D116" s="32"/>
      <c r="E116" s="32"/>
      <c r="M116" s="191"/>
    </row>
    <row r="117" spans="3:15" ht="14.25" customHeight="1">
      <c r="C117" s="32"/>
      <c r="D117" s="32"/>
      <c r="E117" s="32"/>
    </row>
    <row r="118" spans="3:15" ht="14.25" customHeight="1">
      <c r="C118" s="32"/>
      <c r="D118" s="32"/>
      <c r="E118" s="32"/>
    </row>
    <row r="119" spans="3:15" ht="14.25" customHeight="1">
      <c r="O119" s="32"/>
    </row>
    <row r="120" spans="3:15" ht="14.25" customHeight="1">
      <c r="C120" s="32"/>
      <c r="D120" s="32"/>
      <c r="E120" s="32"/>
    </row>
    <row r="121" spans="3:15" ht="14.25" customHeight="1">
      <c r="D121" s="32">
        <f>+D6</f>
        <v>0</v>
      </c>
      <c r="F121" s="32">
        <f>+F6</f>
        <v>0</v>
      </c>
      <c r="G121" s="32"/>
    </row>
    <row r="122" spans="3:15" ht="14.25" customHeight="1">
      <c r="D122" s="32" t="str">
        <f>IF((K62=K36),"Balance","Not Balance")</f>
        <v>Balance</v>
      </c>
      <c r="F122" s="32" t="str">
        <f>IF((M62=M36),"Balance","Not Balance")</f>
        <v>Balance</v>
      </c>
      <c r="G122" s="32"/>
    </row>
    <row r="123" spans="3:15" ht="14.25" customHeight="1">
      <c r="D123" s="194">
        <f>+K62-K36</f>
        <v>0</v>
      </c>
      <c r="F123" s="194">
        <f>+M62-M36</f>
        <v>0</v>
      </c>
      <c r="G123" s="195"/>
    </row>
    <row r="124" spans="3:15" ht="14.25" customHeight="1"/>
    <row r="125" spans="3:15" ht="14.25" customHeight="1">
      <c r="D125" s="41">
        <f>+D123/2</f>
        <v>0</v>
      </c>
    </row>
    <row r="126" spans="3:15" ht="14.25" customHeight="1"/>
    <row r="127" spans="3:15" ht="14.25" customHeight="1">
      <c r="D127" s="41">
        <f>+D123*2</f>
        <v>0</v>
      </c>
    </row>
    <row r="128" spans="3:15" ht="14.25" customHeight="1"/>
    <row r="129" spans="4:4" ht="14.25" customHeight="1">
      <c r="D129" s="41">
        <f>+D123/9</f>
        <v>0</v>
      </c>
    </row>
  </sheetData>
  <conditionalFormatting sqref="D123 F123 P7 R7">
    <cfRule type="cellIs" dxfId="11" priority="1" stopIfTrue="1" operator="equal">
      <formula>0</formula>
    </cfRule>
    <cfRule type="cellIs" dxfId="10" priority="2" stopIfTrue="1" operator="notEqual">
      <formula>0</formula>
    </cfRule>
  </conditionalFormatting>
  <pageMargins left="1.1000000000000001" right="0.3"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sheetPr codeName="Sheet4">
    <tabColor rgb="FF92D050"/>
  </sheetPr>
  <dimension ref="A1:K73"/>
  <sheetViews>
    <sheetView showGridLines="0" view="pageBreakPreview" topLeftCell="A31" zoomScaleSheetLayoutView="100" workbookViewId="0">
      <selection activeCell="A27" sqref="A27"/>
    </sheetView>
  </sheetViews>
  <sheetFormatPr defaultColWidth="9.28515625" defaultRowHeight="14.25" customHeight="1"/>
  <cols>
    <col min="1" max="1" width="9.5703125" style="180" bestFit="1" customWidth="1"/>
    <col min="2" max="3" width="9.28515625" style="180"/>
    <col min="4" max="4" width="15.7109375" style="180" customWidth="1"/>
    <col min="5" max="5" width="4.7109375" style="180" customWidth="1"/>
    <col min="6" max="6" width="6.7109375" style="181" customWidth="1"/>
    <col min="7" max="7" width="14" style="180" customWidth="1"/>
    <col min="8" max="8" width="0.7109375" style="155" customWidth="1"/>
    <col min="9" max="9" width="14" style="166" customWidth="1"/>
    <col min="10" max="11" width="15.7109375" style="155" customWidth="1"/>
    <col min="12" max="16384" width="9.28515625" style="155"/>
  </cols>
  <sheetData>
    <row r="1" spans="1:11" ht="16.5" customHeight="1">
      <c r="A1" s="358" t="str">
        <f>+BS!A1:M1</f>
        <v>A.N. EQUITIES (PVT.) LIMITED</v>
      </c>
      <c r="B1" s="358"/>
      <c r="C1" s="358"/>
      <c r="D1" s="358"/>
      <c r="E1" s="358"/>
      <c r="F1" s="358"/>
      <c r="G1" s="358"/>
      <c r="I1" s="155"/>
      <c r="J1" s="356"/>
      <c r="K1" s="356"/>
    </row>
    <row r="2" spans="1:11" ht="16.5" customHeight="1">
      <c r="A2" s="359" t="s">
        <v>239</v>
      </c>
      <c r="B2" s="359"/>
      <c r="C2" s="359"/>
      <c r="D2" s="359"/>
      <c r="E2" s="359"/>
      <c r="F2" s="359"/>
      <c r="G2" s="359"/>
      <c r="I2" s="155"/>
      <c r="J2" s="356"/>
      <c r="K2" s="356"/>
    </row>
    <row r="3" spans="1:11" ht="16.5" customHeight="1">
      <c r="A3" s="359" t="s">
        <v>267</v>
      </c>
      <c r="B3" s="359"/>
      <c r="C3" s="359"/>
      <c r="D3" s="359"/>
      <c r="E3" s="359"/>
      <c r="F3" s="359"/>
      <c r="G3" s="359"/>
      <c r="I3" s="155"/>
      <c r="J3" s="356"/>
      <c r="K3" s="356"/>
    </row>
    <row r="4" spans="1:11" ht="3" customHeight="1">
      <c r="A4" s="156"/>
      <c r="B4" s="157"/>
      <c r="C4" s="157"/>
      <c r="D4" s="157"/>
      <c r="E4" s="157"/>
      <c r="F4" s="157"/>
      <c r="G4" s="157"/>
      <c r="I4" s="155"/>
      <c r="J4" s="356"/>
      <c r="K4" s="356"/>
    </row>
    <row r="5" spans="1:11" ht="14.25" customHeight="1">
      <c r="A5" s="156"/>
      <c r="B5" s="157"/>
      <c r="C5" s="157"/>
      <c r="D5" s="157"/>
      <c r="E5" s="157"/>
      <c r="F5" s="157"/>
      <c r="G5" s="158" t="s">
        <v>269</v>
      </c>
      <c r="I5" s="469" t="s">
        <v>78</v>
      </c>
      <c r="J5" s="356"/>
      <c r="K5" s="356"/>
    </row>
    <row r="6" spans="1:11" ht="14.25" customHeight="1">
      <c r="A6" s="156"/>
      <c r="B6" s="157"/>
      <c r="C6" s="157"/>
      <c r="D6" s="157"/>
      <c r="E6" s="157"/>
      <c r="F6" s="157"/>
      <c r="G6" s="158" t="s">
        <v>91</v>
      </c>
      <c r="I6" s="469" t="s">
        <v>91</v>
      </c>
      <c r="J6" s="356"/>
      <c r="K6" s="356"/>
    </row>
    <row r="7" spans="1:11" ht="14.25" customHeight="1">
      <c r="A7" s="156"/>
      <c r="B7" s="157"/>
      <c r="C7" s="157"/>
      <c r="D7" s="157"/>
      <c r="E7" s="157"/>
      <c r="F7" s="157"/>
      <c r="G7" s="158" t="s">
        <v>261</v>
      </c>
      <c r="I7" s="469" t="s">
        <v>92</v>
      </c>
      <c r="J7" s="356"/>
      <c r="K7" s="356"/>
    </row>
    <row r="8" spans="1:11" ht="14.25" customHeight="1">
      <c r="A8" s="156"/>
      <c r="B8" s="157"/>
      <c r="C8" s="157"/>
      <c r="D8" s="157"/>
      <c r="E8" s="157"/>
      <c r="F8" s="157"/>
      <c r="G8" s="159">
        <v>2016</v>
      </c>
      <c r="I8" s="470">
        <v>2016</v>
      </c>
      <c r="J8" s="356"/>
      <c r="K8" s="356"/>
    </row>
    <row r="9" spans="1:11" ht="14.25" customHeight="1">
      <c r="A9" s="157"/>
      <c r="B9" s="157"/>
      <c r="C9" s="157"/>
      <c r="D9" s="157"/>
      <c r="E9" s="471"/>
      <c r="F9" s="160" t="s">
        <v>0</v>
      </c>
      <c r="G9" s="160" t="s">
        <v>1</v>
      </c>
      <c r="I9" s="161" t="s">
        <v>1</v>
      </c>
      <c r="J9" s="356"/>
      <c r="K9" s="356"/>
    </row>
    <row r="10" spans="1:11" ht="3" customHeight="1">
      <c r="A10" s="157"/>
      <c r="B10" s="157"/>
      <c r="C10" s="157"/>
      <c r="D10" s="157"/>
      <c r="E10" s="471"/>
      <c r="F10" s="162"/>
      <c r="G10" s="160"/>
      <c r="I10" s="155"/>
      <c r="J10" s="356"/>
      <c r="K10" s="356"/>
    </row>
    <row r="11" spans="1:11" ht="14.25" customHeight="1">
      <c r="A11" s="9" t="s">
        <v>93</v>
      </c>
      <c r="B11" s="163"/>
      <c r="C11" s="163"/>
      <c r="D11" s="163"/>
      <c r="E11" s="164"/>
      <c r="F11" s="13"/>
      <c r="G11" s="165"/>
      <c r="J11" s="524"/>
      <c r="K11" s="356"/>
    </row>
    <row r="12" spans="1:11" ht="8.1" customHeight="1">
      <c r="A12" s="9"/>
      <c r="B12" s="163"/>
      <c r="C12" s="163"/>
      <c r="D12" s="163"/>
      <c r="E12" s="164"/>
      <c r="F12" s="13"/>
      <c r="G12" s="165"/>
      <c r="J12" s="524"/>
      <c r="K12" s="525"/>
    </row>
    <row r="13" spans="1:11" s="171" customFormat="1" ht="14.25" customHeight="1">
      <c r="A13" s="352" t="s">
        <v>94</v>
      </c>
      <c r="B13" s="286"/>
      <c r="C13" s="286"/>
      <c r="D13" s="286"/>
      <c r="E13" s="287"/>
      <c r="F13" s="219"/>
      <c r="G13" s="173">
        <v>9989784</v>
      </c>
      <c r="I13" s="172">
        <v>3420912</v>
      </c>
      <c r="J13" s="526"/>
      <c r="K13" s="525"/>
    </row>
    <row r="14" spans="1:11" s="171" customFormat="1" ht="5.0999999999999996" customHeight="1">
      <c r="A14" s="352"/>
      <c r="B14" s="286"/>
      <c r="C14" s="286"/>
      <c r="D14" s="353"/>
      <c r="E14" s="287"/>
      <c r="F14" s="219"/>
      <c r="G14" s="173"/>
      <c r="I14" s="172"/>
      <c r="J14" s="526"/>
      <c r="K14" s="525"/>
    </row>
    <row r="15" spans="1:11" s="171" customFormat="1" ht="14.25" customHeight="1">
      <c r="A15" s="352" t="s">
        <v>95</v>
      </c>
      <c r="B15" s="286"/>
      <c r="C15" s="286"/>
      <c r="D15" s="286"/>
      <c r="E15" s="287"/>
      <c r="F15" s="219"/>
      <c r="G15" s="173">
        <f>291982+2483</f>
        <v>294465</v>
      </c>
      <c r="I15" s="172">
        <v>417347</v>
      </c>
      <c r="J15" s="526"/>
      <c r="K15" s="525"/>
    </row>
    <row r="16" spans="1:11" s="171" customFormat="1" ht="4.9000000000000004" customHeight="1">
      <c r="A16" s="352"/>
      <c r="B16" s="286"/>
      <c r="C16" s="286"/>
      <c r="D16" s="286"/>
      <c r="E16" s="287"/>
      <c r="F16" s="219"/>
      <c r="G16" s="173"/>
      <c r="I16" s="172"/>
      <c r="J16" s="526"/>
      <c r="K16" s="525"/>
    </row>
    <row r="17" spans="1:11" ht="16.149999999999999" customHeight="1">
      <c r="A17" s="14"/>
      <c r="B17" s="163"/>
      <c r="C17" s="163"/>
      <c r="D17" s="163"/>
      <c r="E17" s="164"/>
      <c r="F17" s="13"/>
      <c r="G17" s="354">
        <f>SUM(G13:G15)</f>
        <v>10284249</v>
      </c>
      <c r="I17" s="355">
        <f>SUM(I13:I15)</f>
        <v>3838259</v>
      </c>
      <c r="J17" s="524"/>
      <c r="K17" s="525"/>
    </row>
    <row r="18" spans="1:11" ht="5.0999999999999996" customHeight="1">
      <c r="A18" s="415"/>
      <c r="B18" s="410"/>
      <c r="C18" s="410"/>
      <c r="D18" s="410"/>
      <c r="E18" s="411"/>
      <c r="F18" s="412"/>
      <c r="G18" s="413"/>
      <c r="J18" s="524"/>
      <c r="K18" s="525"/>
    </row>
    <row r="19" spans="1:11" ht="14.25" customHeight="1">
      <c r="A19" s="9" t="s">
        <v>205</v>
      </c>
      <c r="B19" s="163"/>
      <c r="C19" s="163"/>
      <c r="D19" s="163"/>
      <c r="E19" s="164"/>
      <c r="F19" s="13"/>
      <c r="G19" s="165"/>
      <c r="J19" s="524"/>
      <c r="K19" s="525"/>
    </row>
    <row r="20" spans="1:11" ht="5.0999999999999996" customHeight="1">
      <c r="A20" s="9"/>
      <c r="B20" s="163"/>
      <c r="C20" s="163"/>
      <c r="D20" s="163"/>
      <c r="E20" s="164"/>
      <c r="F20" s="13"/>
      <c r="G20" s="204"/>
      <c r="I20" s="167"/>
      <c r="J20" s="524"/>
      <c r="K20" s="525"/>
    </row>
    <row r="21" spans="1:11" ht="14.25" customHeight="1">
      <c r="A21" s="99" t="s">
        <v>98</v>
      </c>
      <c r="G21" s="196">
        <v>4328279</v>
      </c>
      <c r="I21" s="169">
        <v>2565634</v>
      </c>
      <c r="J21" s="524"/>
      <c r="K21" s="525"/>
    </row>
    <row r="22" spans="1:11" ht="3.95" customHeight="1">
      <c r="A22" s="472"/>
      <c r="G22" s="196"/>
      <c r="I22" s="169"/>
      <c r="J22" s="524"/>
      <c r="K22" s="525"/>
    </row>
    <row r="23" spans="1:11" ht="14.25" customHeight="1">
      <c r="A23" s="99" t="s">
        <v>21</v>
      </c>
      <c r="G23" s="196">
        <v>5939</v>
      </c>
      <c r="I23" s="169">
        <v>97000</v>
      </c>
      <c r="J23" s="524"/>
      <c r="K23" s="525"/>
    </row>
    <row r="24" spans="1:11" ht="3.95" customHeight="1">
      <c r="A24" s="472"/>
      <c r="G24" s="196"/>
      <c r="I24" s="169"/>
      <c r="J24" s="524"/>
      <c r="K24" s="525"/>
    </row>
    <row r="25" spans="1:11" ht="14.25" customHeight="1">
      <c r="A25" s="99" t="s">
        <v>22</v>
      </c>
      <c r="G25" s="196">
        <v>10925</v>
      </c>
      <c r="I25" s="169">
        <v>17400</v>
      </c>
      <c r="J25" s="524"/>
      <c r="K25" s="525"/>
    </row>
    <row r="26" spans="1:11" ht="3.95" customHeight="1">
      <c r="A26" s="472"/>
      <c r="G26" s="196"/>
      <c r="I26" s="169"/>
      <c r="J26" s="524"/>
      <c r="K26" s="525"/>
    </row>
    <row r="27" spans="1:11" ht="14.25" customHeight="1">
      <c r="A27" s="99" t="s">
        <v>45</v>
      </c>
      <c r="G27" s="196">
        <v>92554</v>
      </c>
      <c r="I27" s="169">
        <v>49005</v>
      </c>
      <c r="J27" s="524"/>
      <c r="K27" s="525"/>
    </row>
    <row r="28" spans="1:11" ht="3.95" customHeight="1">
      <c r="A28" s="472"/>
      <c r="G28" s="196"/>
      <c r="I28" s="169"/>
      <c r="J28" s="524"/>
      <c r="K28" s="525"/>
    </row>
    <row r="29" spans="1:11" ht="14.25" customHeight="1">
      <c r="A29" s="99" t="s">
        <v>46</v>
      </c>
      <c r="G29" s="196">
        <f>70025+5712</f>
        <v>75737</v>
      </c>
      <c r="I29" s="169">
        <v>224314</v>
      </c>
      <c r="J29" s="524"/>
      <c r="K29" s="525"/>
    </row>
    <row r="30" spans="1:11" ht="3.95" customHeight="1">
      <c r="A30" s="420"/>
      <c r="B30" s="417"/>
      <c r="C30" s="417"/>
      <c r="D30" s="417"/>
      <c r="E30" s="417"/>
      <c r="F30" s="418"/>
      <c r="G30" s="419"/>
      <c r="I30" s="169"/>
      <c r="J30" s="524"/>
      <c r="K30" s="525"/>
    </row>
    <row r="31" spans="1:11" ht="14.25" customHeight="1">
      <c r="A31" s="99" t="s">
        <v>97</v>
      </c>
      <c r="G31" s="196">
        <v>32800</v>
      </c>
      <c r="I31" s="169">
        <v>40291</v>
      </c>
      <c r="J31" s="524"/>
      <c r="K31" s="525"/>
    </row>
    <row r="32" spans="1:11" ht="3.95" customHeight="1">
      <c r="A32" s="472"/>
      <c r="G32" s="196"/>
      <c r="I32" s="169"/>
      <c r="J32" s="524"/>
      <c r="K32" s="525"/>
    </row>
    <row r="33" spans="1:11" ht="14.25" customHeight="1">
      <c r="A33" s="99" t="s">
        <v>96</v>
      </c>
      <c r="G33" s="196">
        <v>0</v>
      </c>
      <c r="I33" s="169">
        <v>312520</v>
      </c>
      <c r="J33" s="524"/>
      <c r="K33" s="525"/>
    </row>
    <row r="34" spans="1:11" ht="3.95" customHeight="1">
      <c r="A34" s="472"/>
      <c r="G34" s="196"/>
      <c r="I34" s="169"/>
      <c r="J34" s="524"/>
      <c r="K34" s="525"/>
    </row>
    <row r="35" spans="1:11" ht="14.25" customHeight="1">
      <c r="A35" s="99" t="s">
        <v>10</v>
      </c>
      <c r="G35" s="196">
        <f>80670-7729</f>
        <v>72941</v>
      </c>
      <c r="I35" s="169">
        <v>312913</v>
      </c>
      <c r="J35" s="524"/>
      <c r="K35" s="525"/>
    </row>
    <row r="36" spans="1:11" ht="3.95" customHeight="1">
      <c r="A36" s="472"/>
      <c r="G36" s="196"/>
      <c r="I36" s="169"/>
      <c r="J36" s="524"/>
      <c r="K36" s="525"/>
    </row>
    <row r="37" spans="1:11" ht="14.25" customHeight="1">
      <c r="A37" s="99" t="s">
        <v>319</v>
      </c>
      <c r="G37" s="196">
        <v>25000</v>
      </c>
      <c r="I37" s="169">
        <v>91850</v>
      </c>
      <c r="J37" s="524"/>
      <c r="K37" s="525"/>
    </row>
    <row r="38" spans="1:11" ht="3.95" customHeight="1">
      <c r="A38" s="472"/>
      <c r="B38" s="163"/>
      <c r="C38" s="163"/>
      <c r="D38" s="163"/>
      <c r="E38" s="164"/>
      <c r="F38" s="13"/>
      <c r="G38" s="196"/>
      <c r="I38" s="169"/>
      <c r="J38" s="524"/>
      <c r="K38" s="525"/>
    </row>
    <row r="39" spans="1:11" ht="16.149999999999999" customHeight="1">
      <c r="A39" s="99" t="s">
        <v>157</v>
      </c>
      <c r="B39" s="163"/>
      <c r="C39" s="163"/>
      <c r="D39" s="163"/>
      <c r="E39" s="164"/>
      <c r="F39" s="13"/>
      <c r="G39" s="196">
        <v>0</v>
      </c>
      <c r="I39" s="169">
        <v>50000</v>
      </c>
      <c r="J39" s="524"/>
      <c r="K39" s="525"/>
    </row>
    <row r="40" spans="1:11" ht="3.95" customHeight="1">
      <c r="A40" s="99"/>
      <c r="B40" s="163"/>
      <c r="C40" s="163"/>
      <c r="D40" s="163"/>
      <c r="E40" s="164"/>
      <c r="F40" s="13"/>
      <c r="G40" s="168"/>
      <c r="H40" s="171"/>
      <c r="I40" s="169"/>
      <c r="J40" s="524"/>
      <c r="K40" s="525"/>
    </row>
    <row r="41" spans="1:11" ht="16.149999999999999" customHeight="1">
      <c r="A41" s="99" t="s">
        <v>270</v>
      </c>
      <c r="B41" s="163"/>
      <c r="C41" s="163"/>
      <c r="D41" s="163"/>
      <c r="E41" s="164"/>
      <c r="F41" s="13"/>
      <c r="G41" s="196">
        <v>600294</v>
      </c>
      <c r="H41" s="171"/>
      <c r="I41" s="169">
        <v>0</v>
      </c>
      <c r="J41" s="524"/>
      <c r="K41" s="525"/>
    </row>
    <row r="42" spans="1:11" ht="3.95" customHeight="1">
      <c r="A42" s="99"/>
      <c r="B42" s="163"/>
      <c r="C42" s="163"/>
      <c r="D42" s="163"/>
      <c r="E42" s="164"/>
      <c r="F42" s="13"/>
      <c r="G42" s="196"/>
      <c r="H42" s="171"/>
      <c r="I42" s="169"/>
      <c r="J42" s="524"/>
      <c r="K42" s="525"/>
    </row>
    <row r="43" spans="1:11" ht="16.149999999999999" customHeight="1">
      <c r="A43" s="99" t="s">
        <v>271</v>
      </c>
      <c r="B43" s="163"/>
      <c r="C43" s="163"/>
      <c r="D43" s="163"/>
      <c r="E43" s="164"/>
      <c r="F43" s="13"/>
      <c r="G43" s="196">
        <f>34806+57499+36910</f>
        <v>129215</v>
      </c>
      <c r="H43" s="171"/>
      <c r="I43" s="169">
        <v>0</v>
      </c>
      <c r="J43" s="524"/>
      <c r="K43" s="525"/>
    </row>
    <row r="44" spans="1:11" ht="3.95" customHeight="1">
      <c r="A44" s="99"/>
      <c r="B44" s="163"/>
      <c r="C44" s="163"/>
      <c r="D44" s="163"/>
      <c r="E44" s="164"/>
      <c r="F44" s="13"/>
      <c r="G44" s="196"/>
      <c r="H44" s="171"/>
      <c r="I44" s="169"/>
      <c r="J44" s="524"/>
      <c r="K44" s="525"/>
    </row>
    <row r="45" spans="1:11" ht="16.149999999999999" customHeight="1">
      <c r="A45" s="99" t="s">
        <v>273</v>
      </c>
      <c r="B45" s="163"/>
      <c r="C45" s="163"/>
      <c r="D45" s="163"/>
      <c r="E45" s="164"/>
      <c r="F45" s="13"/>
      <c r="G45" s="196">
        <f>41151+7456-2</f>
        <v>48605</v>
      </c>
      <c r="H45" s="171"/>
      <c r="I45" s="169">
        <v>0</v>
      </c>
      <c r="J45" s="524"/>
      <c r="K45" s="525"/>
    </row>
    <row r="46" spans="1:11" ht="3.95" customHeight="1">
      <c r="A46" s="99"/>
      <c r="B46" s="163"/>
      <c r="C46" s="163"/>
      <c r="D46" s="163"/>
      <c r="E46" s="164"/>
      <c r="F46" s="13"/>
      <c r="G46" s="196"/>
      <c r="H46" s="171"/>
      <c r="I46" s="169"/>
      <c r="J46" s="524"/>
      <c r="K46" s="525"/>
    </row>
    <row r="47" spans="1:11" ht="16.149999999999999" customHeight="1">
      <c r="A47" s="99" t="s">
        <v>274</v>
      </c>
      <c r="B47" s="163"/>
      <c r="C47" s="163"/>
      <c r="D47" s="163"/>
      <c r="E47" s="164"/>
      <c r="F47" s="13"/>
      <c r="G47" s="196">
        <v>159000</v>
      </c>
      <c r="H47" s="171"/>
      <c r="I47" s="169">
        <v>0</v>
      </c>
      <c r="J47" s="524"/>
      <c r="K47" s="525"/>
    </row>
    <row r="48" spans="1:11" ht="3.95" customHeight="1">
      <c r="A48" s="99"/>
      <c r="B48" s="163"/>
      <c r="C48" s="163"/>
      <c r="D48" s="163"/>
      <c r="E48" s="164"/>
      <c r="F48" s="13"/>
      <c r="G48" s="196"/>
      <c r="H48" s="171"/>
      <c r="I48" s="169"/>
      <c r="J48" s="524"/>
      <c r="K48" s="525"/>
    </row>
    <row r="49" spans="1:11" ht="16.149999999999999" customHeight="1">
      <c r="A49" s="99" t="s">
        <v>275</v>
      </c>
      <c r="B49" s="163"/>
      <c r="C49" s="163"/>
      <c r="D49" s="163"/>
      <c r="E49" s="164"/>
      <c r="F49" s="13"/>
      <c r="G49" s="196">
        <f>1348540+72402</f>
        <v>1420942</v>
      </c>
      <c r="H49" s="171"/>
      <c r="I49" s="169">
        <v>0</v>
      </c>
      <c r="J49" s="524"/>
      <c r="K49" s="525"/>
    </row>
    <row r="50" spans="1:11" ht="3.95" customHeight="1">
      <c r="A50" s="99"/>
      <c r="B50" s="163"/>
      <c r="C50" s="163"/>
      <c r="D50" s="163"/>
      <c r="E50" s="164"/>
      <c r="F50" s="13"/>
      <c r="G50" s="196"/>
      <c r="H50" s="171"/>
      <c r="I50" s="169"/>
      <c r="J50" s="524"/>
      <c r="K50" s="525"/>
    </row>
    <row r="51" spans="1:11" ht="16.149999999999999" customHeight="1">
      <c r="A51" s="99" t="s">
        <v>272</v>
      </c>
      <c r="B51" s="163"/>
      <c r="C51" s="163"/>
      <c r="D51" s="163"/>
      <c r="E51" s="164"/>
      <c r="F51" s="13"/>
      <c r="G51" s="196">
        <f>4590+580+1570+3150</f>
        <v>9890</v>
      </c>
      <c r="H51" s="171"/>
      <c r="I51" s="169">
        <v>0</v>
      </c>
      <c r="J51" s="524"/>
      <c r="K51" s="525"/>
    </row>
    <row r="52" spans="1:11" ht="3.95" customHeight="1">
      <c r="A52" s="416"/>
      <c r="B52" s="410"/>
      <c r="C52" s="410"/>
      <c r="D52" s="410"/>
      <c r="E52" s="411"/>
      <c r="F52" s="412"/>
      <c r="G52" s="421"/>
      <c r="H52" s="171"/>
      <c r="I52" s="170"/>
      <c r="J52" s="524"/>
      <c r="K52" s="525"/>
    </row>
    <row r="53" spans="1:11" ht="16.149999999999999" customHeight="1">
      <c r="A53" s="472"/>
      <c r="B53" s="163"/>
      <c r="C53" s="163"/>
      <c r="D53" s="163"/>
      <c r="E53" s="164"/>
      <c r="F53" s="13"/>
      <c r="G53" s="335">
        <f>SUM(G21:G52)</f>
        <v>7012121</v>
      </c>
      <c r="I53" s="197">
        <f>SUM(I21:I52)</f>
        <v>3760927</v>
      </c>
      <c r="J53" s="524"/>
      <c r="K53" s="525"/>
    </row>
    <row r="54" spans="1:11" s="171" customFormat="1" ht="3.95" customHeight="1">
      <c r="B54" s="286"/>
      <c r="C54" s="286"/>
      <c r="D54" s="286"/>
      <c r="E54" s="287"/>
      <c r="F54" s="219"/>
      <c r="J54" s="526"/>
      <c r="K54" s="525"/>
    </row>
    <row r="55" spans="1:11" s="171" customFormat="1" ht="16.149999999999999" customHeight="1">
      <c r="A55" s="293" t="s">
        <v>206</v>
      </c>
      <c r="B55" s="286"/>
      <c r="C55" s="286"/>
      <c r="D55" s="286"/>
      <c r="E55" s="287"/>
      <c r="F55" s="219"/>
      <c r="G55" s="171">
        <v>11647</v>
      </c>
      <c r="I55" s="172">
        <v>15784</v>
      </c>
      <c r="J55" s="526"/>
      <c r="K55" s="525"/>
    </row>
    <row r="56" spans="1:11" ht="3.95" customHeight="1">
      <c r="A56" s="99"/>
      <c r="B56" s="163"/>
      <c r="C56" s="163"/>
      <c r="D56" s="163"/>
      <c r="E56" s="164"/>
      <c r="F56" s="13"/>
      <c r="G56" s="171"/>
      <c r="I56" s="172"/>
      <c r="J56" s="521"/>
      <c r="K56" s="210"/>
    </row>
    <row r="57" spans="1:11" s="291" customFormat="1" ht="18" customHeight="1">
      <c r="A57" s="38" t="s">
        <v>284</v>
      </c>
      <c r="B57" s="38"/>
      <c r="C57" s="38"/>
      <c r="D57" s="38"/>
      <c r="E57" s="253"/>
      <c r="F57" s="289"/>
      <c r="G57" s="290">
        <f>G17-G53-G55</f>
        <v>3260481</v>
      </c>
      <c r="I57" s="292">
        <f>I17-I53-I55</f>
        <v>61548</v>
      </c>
      <c r="J57" s="522"/>
      <c r="K57" s="523"/>
    </row>
    <row r="58" spans="1:11" ht="3.95" customHeight="1">
      <c r="A58" s="410"/>
      <c r="B58" s="410"/>
      <c r="C58" s="410"/>
      <c r="D58" s="410"/>
      <c r="E58" s="411"/>
      <c r="F58" s="412"/>
      <c r="G58" s="414"/>
      <c r="H58" s="171"/>
      <c r="I58" s="172"/>
      <c r="J58" s="521"/>
      <c r="K58" s="210"/>
    </row>
    <row r="59" spans="1:11" ht="16.149999999999999" customHeight="1">
      <c r="A59" s="564" t="s">
        <v>12</v>
      </c>
      <c r="B59" s="163"/>
      <c r="C59" s="163"/>
      <c r="D59" s="163"/>
      <c r="E59" s="164"/>
      <c r="F59" s="13">
        <f>+Notes!A296</f>
        <v>9</v>
      </c>
      <c r="G59" s="335">
        <f>-Notes!J305</f>
        <v>90698</v>
      </c>
      <c r="I59" s="335">
        <f>-Notes!L305</f>
        <v>90698</v>
      </c>
      <c r="J59" s="521"/>
      <c r="K59" s="210"/>
    </row>
    <row r="60" spans="1:11" ht="3.95" customHeight="1">
      <c r="A60" s="410"/>
      <c r="B60" s="422"/>
      <c r="C60" s="399"/>
      <c r="D60" s="399"/>
      <c r="E60" s="399"/>
      <c r="F60" s="412"/>
      <c r="G60" s="423"/>
      <c r="J60" s="210"/>
      <c r="K60" s="210"/>
    </row>
    <row r="61" spans="1:11" ht="18" customHeight="1" thickBot="1">
      <c r="A61" s="163" t="s">
        <v>276</v>
      </c>
      <c r="B61" s="26"/>
      <c r="C61" s="9"/>
      <c r="D61" s="9"/>
      <c r="E61" s="9"/>
      <c r="F61" s="13"/>
      <c r="G61" s="25">
        <f>+G57-G59</f>
        <v>3169783</v>
      </c>
      <c r="I61" s="98">
        <f>+I57-I59</f>
        <v>-29150</v>
      </c>
      <c r="J61" s="210"/>
      <c r="K61" s="210"/>
    </row>
    <row r="62" spans="1:11" ht="8.1" customHeight="1" thickTop="1">
      <c r="A62" s="163"/>
      <c r="B62" s="26"/>
      <c r="C62" s="9"/>
      <c r="D62" s="9"/>
      <c r="E62" s="9"/>
      <c r="F62" s="13"/>
      <c r="G62" s="479"/>
      <c r="J62" s="210"/>
      <c r="K62" s="210"/>
    </row>
    <row r="63" spans="1:11" ht="8.1" customHeight="1">
      <c r="A63" s="163"/>
      <c r="B63" s="258"/>
      <c r="C63" s="14"/>
      <c r="D63" s="14"/>
      <c r="E63" s="14"/>
      <c r="F63" s="13"/>
      <c r="G63" s="173"/>
      <c r="J63" s="210"/>
      <c r="K63" s="210"/>
    </row>
    <row r="64" spans="1:11" s="176" customFormat="1" ht="14.25" customHeight="1">
      <c r="A64" s="175" t="s">
        <v>9</v>
      </c>
      <c r="F64" s="160"/>
      <c r="G64" s="175"/>
      <c r="I64" s="175"/>
      <c r="J64" s="210"/>
      <c r="K64" s="210"/>
    </row>
    <row r="65" spans="1:11" s="176" customFormat="1" ht="14.25" customHeight="1">
      <c r="F65" s="160"/>
      <c r="I65" s="175"/>
      <c r="J65" s="210"/>
      <c r="K65" s="210"/>
    </row>
    <row r="66" spans="1:11" s="176" customFormat="1" ht="14.25" customHeight="1">
      <c r="F66" s="160"/>
      <c r="I66" s="175"/>
      <c r="J66" s="210"/>
      <c r="K66" s="210"/>
    </row>
    <row r="67" spans="1:11" ht="14.25" customHeight="1">
      <c r="A67" s="177"/>
      <c r="B67" s="155"/>
      <c r="C67" s="155"/>
      <c r="D67" s="155"/>
      <c r="E67" s="155"/>
      <c r="F67" s="158"/>
      <c r="G67" s="155"/>
      <c r="J67" s="210"/>
      <c r="K67" s="210"/>
    </row>
    <row r="68" spans="1:11" ht="14.25" customHeight="1">
      <c r="A68" s="155"/>
      <c r="B68" s="155"/>
      <c r="C68" s="155"/>
      <c r="D68" s="155"/>
      <c r="E68" s="155"/>
      <c r="F68" s="158"/>
      <c r="G68" s="155"/>
      <c r="J68" s="210"/>
      <c r="K68" s="210"/>
    </row>
    <row r="69" spans="1:11" ht="14.25" customHeight="1">
      <c r="A69" s="9" t="s">
        <v>24</v>
      </c>
      <c r="B69" s="178"/>
      <c r="C69" s="178"/>
      <c r="D69" s="155"/>
      <c r="E69" s="179"/>
      <c r="F69" s="158"/>
      <c r="G69" s="92"/>
      <c r="I69" s="92" t="s">
        <v>25</v>
      </c>
      <c r="J69" s="210"/>
      <c r="K69" s="210"/>
    </row>
    <row r="70" spans="1:11" ht="14.25" customHeight="1">
      <c r="J70" s="210"/>
      <c r="K70" s="210"/>
    </row>
    <row r="71" spans="1:11" ht="14.25" customHeight="1">
      <c r="J71" s="210"/>
      <c r="K71" s="210"/>
    </row>
    <row r="72" spans="1:11" ht="14.25" customHeight="1">
      <c r="J72" s="210"/>
      <c r="K72" s="210"/>
    </row>
    <row r="73" spans="1:11" ht="14.25" customHeight="1">
      <c r="J73" s="210"/>
      <c r="K73" s="210"/>
    </row>
  </sheetData>
  <printOptions horizontalCentered="1"/>
  <pageMargins left="1.1000000000000001" right="0.3" top="1" bottom="0.5" header="0.5"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5">
    <tabColor theme="3" tint="0.39997558519241921"/>
  </sheetPr>
  <dimension ref="A1:O30"/>
  <sheetViews>
    <sheetView showGridLines="0" workbookViewId="0">
      <selection activeCell="H11" sqref="H11"/>
    </sheetView>
  </sheetViews>
  <sheetFormatPr defaultColWidth="9.28515625" defaultRowHeight="14.25"/>
  <cols>
    <col min="1" max="1" width="3.5703125" style="100" customWidth="1"/>
    <col min="2" max="2" width="5.5703125" style="100" customWidth="1"/>
    <col min="3" max="4" width="9.28515625" style="100"/>
    <col min="5" max="5" width="10.7109375" style="100" customWidth="1"/>
    <col min="6" max="6" width="18" style="100" customWidth="1"/>
    <col min="7" max="7" width="5.7109375" style="100" customWidth="1"/>
    <col min="8" max="8" width="14.7109375" style="100" customWidth="1"/>
    <col min="9" max="9" width="0.7109375" style="100" customWidth="1"/>
    <col min="10" max="10" width="13.28515625" style="26" customWidth="1"/>
    <col min="11" max="11" width="14" style="100" bestFit="1" customWidth="1"/>
    <col min="12" max="12" width="15" style="100" bestFit="1" customWidth="1"/>
    <col min="13" max="13" width="9.28515625" style="100"/>
    <col min="14" max="14" width="15" style="100" bestFit="1" customWidth="1"/>
    <col min="15" max="16384" width="9.28515625" style="100"/>
  </cols>
  <sheetData>
    <row r="1" spans="1:15" s="26" customFormat="1" ht="16.149999999999999" customHeight="1">
      <c r="A1" s="28" t="str">
        <f>+'PL '!A1:G1</f>
        <v>A.N. EQUITIES (PVT.) LIMITED</v>
      </c>
      <c r="B1" s="28"/>
      <c r="C1" s="28"/>
      <c r="D1" s="28"/>
      <c r="E1" s="28"/>
      <c r="F1" s="28"/>
      <c r="G1" s="28"/>
      <c r="H1" s="28"/>
      <c r="I1" s="28"/>
      <c r="J1" s="28"/>
      <c r="K1" s="473"/>
      <c r="L1" s="28"/>
      <c r="M1" s="28"/>
      <c r="N1" s="28"/>
      <c r="O1" s="28"/>
    </row>
    <row r="2" spans="1:15" s="26" customFormat="1" ht="16.149999999999999" customHeight="1">
      <c r="A2" s="28" t="s">
        <v>240</v>
      </c>
      <c r="B2" s="28"/>
      <c r="C2" s="28"/>
      <c r="D2" s="28"/>
      <c r="E2" s="28"/>
      <c r="G2" s="28"/>
      <c r="H2" s="28"/>
      <c r="I2" s="28"/>
      <c r="J2" s="28"/>
    </row>
    <row r="3" spans="1:15" s="26" customFormat="1" ht="16.149999999999999" customHeight="1">
      <c r="A3" s="360" t="str">
        <f>+'PL '!A3</f>
        <v>FOR THE QUARTER ENDED SEPTEMBER 30, 2016</v>
      </c>
      <c r="B3" s="28"/>
      <c r="C3" s="28"/>
      <c r="D3" s="28"/>
      <c r="E3" s="28"/>
      <c r="G3" s="28"/>
      <c r="H3" s="28"/>
      <c r="I3" s="28"/>
      <c r="J3" s="28"/>
    </row>
    <row r="4" spans="1:15" s="26" customFormat="1" ht="16.149999999999999" customHeight="1">
      <c r="A4" s="28"/>
      <c r="B4" s="28"/>
      <c r="C4" s="28"/>
      <c r="D4" s="28"/>
      <c r="E4" s="28"/>
      <c r="F4" s="28"/>
      <c r="G4" s="28"/>
      <c r="H4" s="28"/>
      <c r="I4" s="28"/>
      <c r="J4" s="28"/>
    </row>
    <row r="5" spans="1:15" s="26" customFormat="1" ht="12" customHeight="1">
      <c r="H5" s="158" t="s">
        <v>269</v>
      </c>
      <c r="I5" s="8"/>
      <c r="J5" s="469" t="s">
        <v>78</v>
      </c>
    </row>
    <row r="6" spans="1:15" s="26" customFormat="1" ht="14.25" customHeight="1">
      <c r="H6" s="158" t="s">
        <v>91</v>
      </c>
      <c r="I6" s="8"/>
      <c r="J6" s="469" t="s">
        <v>91</v>
      </c>
    </row>
    <row r="7" spans="1:15" s="26" customFormat="1" ht="14.25" customHeight="1">
      <c r="H7" s="158" t="s">
        <v>261</v>
      </c>
      <c r="I7" s="8"/>
      <c r="J7" s="469" t="s">
        <v>92</v>
      </c>
    </row>
    <row r="8" spans="1:15" s="26" customFormat="1" ht="14.25" customHeight="1">
      <c r="G8" s="13"/>
      <c r="H8" s="159">
        <v>2016</v>
      </c>
      <c r="I8" s="8"/>
      <c r="J8" s="470">
        <v>2016</v>
      </c>
    </row>
    <row r="9" spans="1:15" s="26" customFormat="1" ht="14.25" customHeight="1">
      <c r="G9" s="13" t="s">
        <v>0</v>
      </c>
      <c r="H9" s="95" t="s">
        <v>1</v>
      </c>
      <c r="I9" s="8"/>
      <c r="J9" s="96" t="s">
        <v>1</v>
      </c>
    </row>
    <row r="10" spans="1:15" s="26" customFormat="1" ht="14.25" customHeight="1">
      <c r="G10" s="13"/>
      <c r="H10" s="95"/>
      <c r="I10" s="8"/>
      <c r="J10" s="96"/>
    </row>
    <row r="11" spans="1:15" ht="14.25" customHeight="1">
      <c r="A11" s="1" t="s">
        <v>276</v>
      </c>
      <c r="B11" s="9"/>
      <c r="C11" s="26"/>
      <c r="D11" s="26"/>
      <c r="E11" s="26"/>
      <c r="F11" s="26"/>
      <c r="G11" s="13"/>
      <c r="H11" s="105">
        <f>+'PL '!G61</f>
        <v>3169783</v>
      </c>
      <c r="I11" s="425"/>
      <c r="J11" s="101">
        <f>+'PL '!I61</f>
        <v>-29150</v>
      </c>
      <c r="K11" s="102"/>
    </row>
    <row r="12" spans="1:15" ht="10.15" customHeight="1">
      <c r="A12" s="9"/>
      <c r="B12" s="9"/>
      <c r="C12" s="26"/>
      <c r="D12" s="26"/>
      <c r="E12" s="26"/>
      <c r="F12" s="26"/>
      <c r="G12" s="13"/>
      <c r="H12" s="105"/>
      <c r="I12" s="425"/>
      <c r="J12" s="101"/>
      <c r="K12" s="102"/>
    </row>
    <row r="13" spans="1:15" ht="14.25" customHeight="1">
      <c r="A13" s="9" t="s">
        <v>99</v>
      </c>
      <c r="B13" s="9"/>
      <c r="C13" s="26"/>
      <c r="D13" s="26"/>
      <c r="E13" s="26"/>
      <c r="F13" s="26"/>
      <c r="G13" s="13"/>
      <c r="H13" s="105"/>
      <c r="I13" s="425"/>
      <c r="J13" s="101"/>
      <c r="K13" s="102"/>
    </row>
    <row r="14" spans="1:15" ht="5.0999999999999996" customHeight="1">
      <c r="A14" s="475"/>
      <c r="B14" s="475"/>
      <c r="C14" s="475"/>
      <c r="D14" s="475"/>
      <c r="E14" s="475"/>
      <c r="F14" s="475"/>
      <c r="G14" s="13"/>
      <c r="H14" s="105"/>
      <c r="I14" s="425"/>
      <c r="J14" s="101"/>
      <c r="K14" s="102"/>
    </row>
    <row r="15" spans="1:15" ht="14.25" customHeight="1">
      <c r="A15" s="103" t="s">
        <v>100</v>
      </c>
      <c r="B15" s="9"/>
      <c r="C15" s="26"/>
      <c r="D15" s="26"/>
      <c r="E15" s="26"/>
      <c r="F15" s="26"/>
      <c r="G15" s="13"/>
      <c r="H15" s="105"/>
      <c r="I15" s="425"/>
      <c r="J15" s="101"/>
      <c r="K15" s="102"/>
    </row>
    <row r="16" spans="1:15" ht="14.25" customHeight="1">
      <c r="A16" s="104" t="s">
        <v>101</v>
      </c>
      <c r="B16" s="9"/>
      <c r="C16" s="26"/>
      <c r="D16" s="26"/>
      <c r="E16" s="26"/>
      <c r="F16" s="26"/>
      <c r="G16" s="476">
        <f>+Notes!A276</f>
        <v>7</v>
      </c>
      <c r="H16" s="105">
        <f>+Notes!J283</f>
        <v>0</v>
      </c>
      <c r="I16" s="425"/>
      <c r="J16" s="101">
        <f>Notes!L283</f>
        <v>2039044</v>
      </c>
      <c r="K16" s="102"/>
      <c r="L16" s="106"/>
    </row>
    <row r="17" spans="1:15" ht="5.0999999999999996" customHeight="1">
      <c r="A17" s="9"/>
      <c r="B17" s="9"/>
      <c r="C17" s="26"/>
      <c r="D17" s="26"/>
      <c r="E17" s="26"/>
      <c r="F17" s="26"/>
      <c r="G17" s="13"/>
      <c r="H17" s="105"/>
      <c r="I17" s="425"/>
      <c r="J17" s="101"/>
      <c r="K17" s="102"/>
    </row>
    <row r="18" spans="1:15" ht="20.100000000000001" customHeight="1" thickBot="1">
      <c r="A18" s="9" t="s">
        <v>277</v>
      </c>
      <c r="B18" s="9"/>
      <c r="C18" s="26"/>
      <c r="D18" s="26"/>
      <c r="E18" s="26"/>
      <c r="F18" s="26"/>
      <c r="G18" s="13"/>
      <c r="H18" s="25">
        <f>+H11+H16</f>
        <v>3169783</v>
      </c>
      <c r="I18" s="425"/>
      <c r="J18" s="98">
        <f>+J11+J16</f>
        <v>2009894</v>
      </c>
      <c r="K18" s="102"/>
    </row>
    <row r="19" spans="1:15" s="26" customFormat="1" ht="14.25" customHeight="1" thickTop="1">
      <c r="A19" s="9" t="s">
        <v>102</v>
      </c>
      <c r="B19" s="9"/>
      <c r="G19" s="13"/>
      <c r="H19" s="477"/>
      <c r="I19" s="474"/>
      <c r="J19" s="474"/>
      <c r="K19" s="288"/>
    </row>
    <row r="20" spans="1:15" s="26" customFormat="1" ht="14.25" customHeight="1">
      <c r="A20" s="26" t="s">
        <v>9</v>
      </c>
      <c r="H20" s="478"/>
    </row>
    <row r="21" spans="1:15" s="26" customFormat="1" ht="14.25" customHeight="1">
      <c r="H21" s="478"/>
    </row>
    <row r="22" spans="1:15" s="26" customFormat="1" ht="14.25" customHeight="1">
      <c r="H22" s="174"/>
    </row>
    <row r="23" spans="1:15" s="26" customFormat="1" ht="14.25" customHeight="1">
      <c r="H23" s="174"/>
    </row>
    <row r="24" spans="1:15" s="26" customFormat="1" ht="14.25" customHeight="1"/>
    <row r="25" spans="1:15" s="26" customFormat="1" ht="14.25" customHeight="1"/>
    <row r="26" spans="1:15" s="26" customFormat="1" ht="14.25" customHeight="1">
      <c r="A26" s="1" t="s">
        <v>24</v>
      </c>
      <c r="C26" s="9"/>
      <c r="H26" s="9"/>
      <c r="J26" s="371" t="s">
        <v>25</v>
      </c>
      <c r="L26" s="9"/>
      <c r="M26" s="9"/>
      <c r="N26" s="9"/>
      <c r="O26" s="9"/>
    </row>
    <row r="27" spans="1:15" s="26" customFormat="1"/>
    <row r="28" spans="1:15" s="26" customFormat="1"/>
    <row r="29" spans="1:15" s="26" customFormat="1"/>
    <row r="30" spans="1:15" s="26" customFormat="1"/>
  </sheetData>
  <pageMargins left="1.1000000000000001" right="0.3"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sheetPr codeName="Sheet6">
    <tabColor theme="0"/>
  </sheetPr>
  <dimension ref="A1:K115"/>
  <sheetViews>
    <sheetView showGridLines="0" view="pageBreakPreview" zoomScaleSheetLayoutView="100" workbookViewId="0">
      <selection activeCell="A68" sqref="A68:I68"/>
    </sheetView>
  </sheetViews>
  <sheetFormatPr defaultColWidth="9.28515625" defaultRowHeight="14.25" customHeight="1"/>
  <cols>
    <col min="1" max="1" width="9.7109375" style="206" bestFit="1" customWidth="1"/>
    <col min="2" max="2" width="9.28515625" style="206"/>
    <col min="3" max="3" width="8.7109375" style="206" customWidth="1"/>
    <col min="4" max="4" width="13.7109375" style="206" customWidth="1"/>
    <col min="5" max="5" width="11.28515625" style="206" customWidth="1"/>
    <col min="6" max="6" width="8.5703125" style="206" customWidth="1"/>
    <col min="7" max="7" width="15.7109375" style="206" customWidth="1"/>
    <col min="8" max="8" width="0.7109375" style="206" customWidth="1"/>
    <col min="9" max="9" width="13.7109375" style="482" customWidth="1"/>
    <col min="10" max="10" width="12.7109375" style="205" bestFit="1" customWidth="1"/>
    <col min="11" max="11" width="11.7109375" style="205" bestFit="1" customWidth="1"/>
    <col min="12" max="12" width="9.5703125" style="205" bestFit="1" customWidth="1"/>
    <col min="13" max="13" width="11.85546875" style="205" bestFit="1" customWidth="1"/>
    <col min="14" max="16384" width="9.28515625" style="205"/>
  </cols>
  <sheetData>
    <row r="1" spans="1:10" s="370" customFormat="1" ht="16.5">
      <c r="A1" s="361" t="str">
        <f>+'PL '!A1:G1</f>
        <v>A.N. EQUITIES (PVT.) LIMITED</v>
      </c>
      <c r="B1" s="361"/>
      <c r="C1" s="361"/>
      <c r="D1" s="361"/>
      <c r="E1" s="361"/>
      <c r="F1" s="361"/>
      <c r="G1" s="361"/>
      <c r="H1" s="361"/>
      <c r="I1" s="361"/>
    </row>
    <row r="2" spans="1:10" s="370" customFormat="1" ht="16.5">
      <c r="A2" s="361" t="s">
        <v>241</v>
      </c>
      <c r="B2" s="361"/>
      <c r="C2" s="361"/>
      <c r="D2" s="367"/>
      <c r="E2" s="361"/>
      <c r="F2" s="361"/>
      <c r="G2" s="361"/>
      <c r="H2" s="361"/>
      <c r="I2" s="361"/>
    </row>
    <row r="3" spans="1:10" s="370" customFormat="1" ht="16.5">
      <c r="A3" s="361" t="str">
        <f>+'PL '!A3:G3</f>
        <v>FOR THE QUARTER ENDED SEPTEMBER 30, 2016</v>
      </c>
      <c r="B3" s="361"/>
      <c r="C3" s="361"/>
      <c r="D3" s="361"/>
      <c r="E3" s="361"/>
      <c r="F3" s="361"/>
      <c r="G3" s="361"/>
      <c r="H3" s="361"/>
      <c r="I3" s="361"/>
    </row>
    <row r="4" spans="1:10" ht="16.5">
      <c r="A4" s="361"/>
      <c r="B4" s="361"/>
      <c r="C4" s="361"/>
      <c r="D4" s="361"/>
      <c r="E4" s="361"/>
      <c r="F4" s="361"/>
      <c r="G4" s="361"/>
      <c r="H4" s="361"/>
      <c r="I4" s="361"/>
    </row>
    <row r="5" spans="1:10" ht="14.25" customHeight="1">
      <c r="A5" s="487"/>
      <c r="B5" s="487"/>
      <c r="C5" s="487"/>
      <c r="D5" s="487"/>
      <c r="E5" s="487"/>
      <c r="F5" s="487"/>
      <c r="G5" s="97" t="s">
        <v>268</v>
      </c>
      <c r="H5" s="8"/>
      <c r="I5" s="490" t="s">
        <v>78</v>
      </c>
    </row>
    <row r="6" spans="1:10" ht="14.25" customHeight="1">
      <c r="A6" s="488"/>
      <c r="B6" s="488"/>
      <c r="C6" s="488"/>
      <c r="D6" s="488"/>
      <c r="E6" s="488"/>
      <c r="F6" s="488"/>
      <c r="G6" s="97" t="s">
        <v>91</v>
      </c>
      <c r="H6" s="8"/>
      <c r="I6" s="490" t="s">
        <v>91</v>
      </c>
    </row>
    <row r="7" spans="1:10" ht="14.25" customHeight="1">
      <c r="A7" s="488"/>
      <c r="B7" s="488"/>
      <c r="C7" s="488"/>
      <c r="D7" s="488"/>
      <c r="E7" s="488"/>
      <c r="F7" s="488"/>
      <c r="G7" s="97" t="s">
        <v>261</v>
      </c>
      <c r="H7" s="8"/>
      <c r="I7" s="490" t="s">
        <v>92</v>
      </c>
    </row>
    <row r="8" spans="1:10" ht="14.25" customHeight="1">
      <c r="A8" s="488"/>
      <c r="B8" s="488"/>
      <c r="C8" s="488"/>
      <c r="D8" s="488"/>
      <c r="E8" s="488"/>
      <c r="F8" s="488"/>
      <c r="G8" s="95">
        <v>2016</v>
      </c>
      <c r="H8" s="8"/>
      <c r="I8" s="96">
        <v>2016</v>
      </c>
    </row>
    <row r="9" spans="1:10" ht="14.25" customHeight="1">
      <c r="A9" s="151" t="s">
        <v>33</v>
      </c>
      <c r="B9" s="367"/>
      <c r="C9" s="367"/>
      <c r="D9" s="367"/>
      <c r="E9" s="368"/>
      <c r="F9" s="489"/>
      <c r="G9" s="489" t="s">
        <v>1</v>
      </c>
      <c r="H9" s="489"/>
      <c r="I9" s="207" t="s">
        <v>1</v>
      </c>
    </row>
    <row r="10" spans="1:10" s="370" customFormat="1" ht="8.1" customHeight="1">
      <c r="A10" s="367"/>
      <c r="B10" s="367"/>
      <c r="C10" s="367"/>
      <c r="D10" s="367"/>
      <c r="E10" s="368"/>
      <c r="F10" s="489"/>
      <c r="G10" s="489"/>
      <c r="H10" s="489"/>
      <c r="I10" s="207"/>
    </row>
    <row r="11" spans="1:10" s="370" customFormat="1" ht="14.25" customHeight="1">
      <c r="A11" s="491" t="s">
        <v>284</v>
      </c>
      <c r="B11" s="367"/>
      <c r="C11" s="367"/>
      <c r="D11" s="367"/>
      <c r="E11" s="368"/>
      <c r="F11" s="489"/>
      <c r="G11" s="492">
        <f>'PL '!G57</f>
        <v>3260481</v>
      </c>
      <c r="H11" s="489"/>
      <c r="I11" s="208">
        <f>'PL '!I57</f>
        <v>61548</v>
      </c>
    </row>
    <row r="12" spans="1:10" s="370" customFormat="1" ht="5.0999999999999996" customHeight="1">
      <c r="A12" s="491"/>
      <c r="B12" s="367"/>
      <c r="C12" s="367"/>
      <c r="D12" s="367"/>
      <c r="E12" s="368"/>
      <c r="F12" s="489"/>
      <c r="G12" s="489"/>
      <c r="H12" s="489"/>
      <c r="I12" s="208"/>
    </row>
    <row r="13" spans="1:10" s="370" customFormat="1" ht="14.25" customHeight="1">
      <c r="A13" s="491" t="s">
        <v>28</v>
      </c>
      <c r="B13" s="367"/>
      <c r="C13" s="367"/>
      <c r="D13" s="367"/>
      <c r="E13" s="368"/>
      <c r="F13" s="489"/>
      <c r="G13" s="493">
        <f>'PL '!G35</f>
        <v>72941</v>
      </c>
      <c r="H13" s="489"/>
      <c r="I13" s="208">
        <f>'PL '!I35</f>
        <v>312913</v>
      </c>
      <c r="J13" s="26"/>
    </row>
    <row r="14" spans="1:10" s="370" customFormat="1" ht="5.0999999999999996" customHeight="1">
      <c r="A14" s="491"/>
      <c r="B14" s="367"/>
      <c r="C14" s="367"/>
      <c r="D14" s="367"/>
      <c r="E14" s="368"/>
      <c r="F14" s="489"/>
      <c r="G14" s="209"/>
      <c r="H14" s="489"/>
      <c r="I14" s="208"/>
    </row>
    <row r="15" spans="1:10" s="370" customFormat="1" ht="6" customHeight="1">
      <c r="A15" s="491"/>
      <c r="B15" s="367"/>
      <c r="C15" s="367"/>
      <c r="D15" s="367"/>
      <c r="E15" s="368"/>
      <c r="F15" s="489"/>
      <c r="G15" s="494"/>
      <c r="H15" s="489"/>
      <c r="I15" s="343"/>
      <c r="J15" s="26"/>
    </row>
    <row r="16" spans="1:10" s="370" customFormat="1" ht="14.25" customHeight="1">
      <c r="A16" s="9" t="s">
        <v>52</v>
      </c>
      <c r="B16" s="367"/>
      <c r="C16" s="367"/>
      <c r="D16" s="367"/>
      <c r="E16" s="368"/>
      <c r="F16" s="489"/>
      <c r="G16" s="341">
        <f>SUM(G11:G14)</f>
        <v>3333422</v>
      </c>
      <c r="H16" s="489"/>
      <c r="I16" s="342">
        <f>SUM(I11:I15)</f>
        <v>374461</v>
      </c>
    </row>
    <row r="17" spans="1:9" ht="6" customHeight="1">
      <c r="A17" s="491"/>
      <c r="B17" s="367"/>
      <c r="C17" s="367"/>
      <c r="D17" s="367"/>
      <c r="E17" s="368"/>
      <c r="F17" s="489"/>
      <c r="G17" s="489"/>
      <c r="H17" s="489"/>
      <c r="I17" s="208"/>
    </row>
    <row r="18" spans="1:9" s="370" customFormat="1" ht="14.25" customHeight="1">
      <c r="A18" s="9" t="s">
        <v>34</v>
      </c>
      <c r="B18" s="367"/>
      <c r="C18" s="367"/>
      <c r="D18" s="367"/>
      <c r="E18" s="368"/>
      <c r="F18" s="489"/>
      <c r="G18" s="489"/>
      <c r="H18" s="489"/>
      <c r="I18" s="26"/>
    </row>
    <row r="19" spans="1:9" s="370" customFormat="1" ht="4.1500000000000004" customHeight="1">
      <c r="A19" s="9"/>
      <c r="B19" s="367"/>
      <c r="C19" s="367"/>
      <c r="D19" s="367"/>
      <c r="E19" s="368"/>
      <c r="F19" s="489"/>
      <c r="G19" s="489"/>
      <c r="H19" s="489"/>
      <c r="I19" s="26"/>
    </row>
    <row r="20" spans="1:9" s="370" customFormat="1" ht="14.25" customHeight="1">
      <c r="A20" s="9" t="s">
        <v>163</v>
      </c>
      <c r="B20" s="367"/>
      <c r="C20" s="367"/>
      <c r="D20" s="367"/>
      <c r="E20" s="368"/>
      <c r="F20" s="489"/>
      <c r="G20" s="489"/>
      <c r="H20" s="489"/>
      <c r="I20" s="26"/>
    </row>
    <row r="21" spans="1:9" s="370" customFormat="1" ht="4.1500000000000004" customHeight="1">
      <c r="A21" s="9"/>
      <c r="B21" s="367"/>
      <c r="C21" s="367"/>
      <c r="D21" s="367"/>
      <c r="E21" s="368"/>
      <c r="F21" s="489"/>
      <c r="G21" s="489"/>
      <c r="H21" s="489"/>
      <c r="I21" s="26"/>
    </row>
    <row r="22" spans="1:9" s="370" customFormat="1" ht="14.25" customHeight="1">
      <c r="A22" s="14" t="s">
        <v>109</v>
      </c>
      <c r="B22" s="367"/>
      <c r="C22" s="367"/>
      <c r="D22" s="367"/>
      <c r="E22" s="368"/>
      <c r="F22" s="489"/>
      <c r="G22" s="495">
        <f>+BS!M26-BS!K26</f>
        <v>-27814818</v>
      </c>
      <c r="H22" s="489"/>
      <c r="I22" s="208">
        <v>-43941025</v>
      </c>
    </row>
    <row r="23" spans="1:9" s="370" customFormat="1" ht="4.1500000000000004" customHeight="1">
      <c r="A23" s="9"/>
      <c r="B23" s="367"/>
      <c r="C23" s="367"/>
      <c r="D23" s="367"/>
      <c r="E23" s="368"/>
      <c r="F23" s="489"/>
      <c r="G23" s="492"/>
      <c r="H23" s="489"/>
      <c r="I23" s="26"/>
    </row>
    <row r="24" spans="1:9" s="370" customFormat="1" ht="14.25" customHeight="1">
      <c r="A24" s="14" t="s">
        <v>110</v>
      </c>
      <c r="B24" s="367"/>
      <c r="C24" s="367"/>
      <c r="D24" s="367"/>
      <c r="E24" s="368"/>
      <c r="F24" s="489"/>
      <c r="G24" s="495">
        <f>+BS!M28-BS!K28</f>
        <v>-40453</v>
      </c>
      <c r="H24" s="489"/>
      <c r="I24" s="208">
        <v>-413870</v>
      </c>
    </row>
    <row r="25" spans="1:9" s="370" customFormat="1" ht="4.1500000000000004" customHeight="1">
      <c r="A25" s="14"/>
      <c r="B25" s="367"/>
      <c r="C25" s="367"/>
      <c r="D25" s="367"/>
      <c r="E25" s="368"/>
      <c r="F25" s="489"/>
      <c r="G25" s="496"/>
      <c r="H25" s="489"/>
      <c r="I25" s="26"/>
    </row>
    <row r="26" spans="1:9" s="370" customFormat="1" ht="14.25" customHeight="1">
      <c r="A26" s="164" t="s">
        <v>164</v>
      </c>
      <c r="B26" s="367"/>
      <c r="C26" s="367"/>
      <c r="D26" s="367"/>
      <c r="E26" s="368"/>
      <c r="F26" s="367"/>
      <c r="G26" s="492">
        <f>Notes!J348-Notes!L348</f>
        <v>21270633</v>
      </c>
      <c r="H26" s="367"/>
      <c r="I26" s="482">
        <v>20290278</v>
      </c>
    </row>
    <row r="27" spans="1:9" ht="4.1500000000000004" customHeight="1">
      <c r="A27" s="502"/>
      <c r="B27" s="367"/>
      <c r="C27" s="367"/>
      <c r="D27" s="367"/>
      <c r="E27" s="368"/>
      <c r="F27" s="367"/>
      <c r="G27" s="503"/>
      <c r="H27" s="367"/>
      <c r="I27" s="483"/>
    </row>
    <row r="28" spans="1:9" s="370" customFormat="1" ht="14.25" customHeight="1">
      <c r="A28" s="9" t="s">
        <v>165</v>
      </c>
      <c r="B28" s="367"/>
      <c r="C28" s="367"/>
      <c r="D28" s="367"/>
      <c r="E28" s="368"/>
      <c r="F28" s="367"/>
      <c r="G28" s="497">
        <f>+G16+G22+G24+G26</f>
        <v>-3251216</v>
      </c>
      <c r="H28" s="367"/>
      <c r="I28" s="484">
        <f>+I16+I22+I24+I26</f>
        <v>-23690156</v>
      </c>
    </row>
    <row r="29" spans="1:9" ht="4.1500000000000004" customHeight="1">
      <c r="A29" s="211"/>
      <c r="B29" s="367"/>
      <c r="C29" s="367"/>
      <c r="D29" s="367"/>
      <c r="E29" s="368"/>
      <c r="F29" s="367"/>
      <c r="G29" s="367"/>
      <c r="H29" s="367"/>
      <c r="I29" s="213"/>
    </row>
    <row r="30" spans="1:9" s="370" customFormat="1" ht="14.25" customHeight="1">
      <c r="A30" s="36" t="s">
        <v>41</v>
      </c>
      <c r="B30" s="367"/>
      <c r="C30" s="367"/>
      <c r="D30" s="367"/>
      <c r="E30" s="368"/>
      <c r="F30" s="367"/>
      <c r="G30" s="210">
        <f>-D78</f>
        <v>-13356</v>
      </c>
      <c r="H30" s="367"/>
      <c r="I30" s="213">
        <v>-199522</v>
      </c>
    </row>
    <row r="31" spans="1:9" s="370" customFormat="1" ht="4.1500000000000004" customHeight="1">
      <c r="A31" s="36"/>
      <c r="B31" s="367"/>
      <c r="C31" s="367"/>
      <c r="D31" s="367"/>
      <c r="E31" s="368"/>
      <c r="F31" s="367"/>
      <c r="G31" s="498"/>
      <c r="H31" s="367"/>
      <c r="I31" s="213"/>
    </row>
    <row r="32" spans="1:9" s="370" customFormat="1" ht="14.25" customHeight="1">
      <c r="A32" s="151" t="s">
        <v>166</v>
      </c>
      <c r="B32" s="367"/>
      <c r="C32" s="367"/>
      <c r="D32" s="367"/>
      <c r="E32" s="368"/>
      <c r="F32" s="367"/>
      <c r="G32" s="499">
        <f>+G28+G30</f>
        <v>-3264572</v>
      </c>
      <c r="H32" s="367"/>
      <c r="I32" s="485">
        <f>+I28+I30</f>
        <v>-23889678</v>
      </c>
    </row>
    <row r="33" spans="1:10" s="370" customFormat="1" ht="5.0999999999999996" customHeight="1">
      <c r="A33" s="211"/>
      <c r="B33" s="367"/>
      <c r="C33" s="367"/>
      <c r="D33" s="367"/>
      <c r="E33" s="368"/>
      <c r="F33" s="367"/>
      <c r="G33" s="367"/>
      <c r="H33" s="367"/>
      <c r="I33" s="213"/>
    </row>
    <row r="34" spans="1:10" s="370" customFormat="1" ht="14.25" customHeight="1">
      <c r="A34" s="9" t="s">
        <v>42</v>
      </c>
      <c r="B34" s="367"/>
      <c r="C34" s="367"/>
      <c r="D34" s="367"/>
      <c r="E34" s="368"/>
      <c r="F34" s="367"/>
      <c r="G34" s="367"/>
      <c r="H34" s="367"/>
      <c r="I34" s="213"/>
    </row>
    <row r="35" spans="1:10" s="370" customFormat="1" ht="4.1500000000000004" customHeight="1">
      <c r="A35" s="9"/>
      <c r="B35" s="367"/>
      <c r="C35" s="367"/>
      <c r="D35" s="367"/>
      <c r="E35" s="368"/>
      <c r="F35" s="367"/>
      <c r="G35" s="500"/>
      <c r="H35" s="367"/>
      <c r="I35" s="486"/>
    </row>
    <row r="36" spans="1:10" s="370" customFormat="1" ht="14.25" customHeight="1">
      <c r="A36" s="491" t="s">
        <v>27</v>
      </c>
      <c r="B36" s="367"/>
      <c r="C36" s="367"/>
      <c r="D36" s="367"/>
      <c r="E36" s="368"/>
      <c r="F36" s="367"/>
      <c r="G36" s="369">
        <f>+BS!M12-BS!K12-FAS!M18</f>
        <v>-62729</v>
      </c>
      <c r="H36" s="367"/>
      <c r="I36" s="212">
        <v>-274624</v>
      </c>
    </row>
    <row r="37" spans="1:10" s="370" customFormat="1" ht="4.1500000000000004" customHeight="1">
      <c r="A37" s="367"/>
      <c r="B37" s="367"/>
      <c r="C37" s="367"/>
      <c r="D37" s="367"/>
      <c r="E37" s="368"/>
      <c r="F37" s="367"/>
      <c r="G37" s="369"/>
      <c r="H37" s="367"/>
      <c r="I37" s="212"/>
    </row>
    <row r="38" spans="1:10" s="370" customFormat="1" ht="14.25" customHeight="1">
      <c r="A38" s="14" t="s">
        <v>213</v>
      </c>
      <c r="B38" s="367"/>
      <c r="C38" s="367"/>
      <c r="D38" s="367"/>
      <c r="E38" s="368"/>
      <c r="F38" s="367"/>
      <c r="G38" s="369">
        <f>-BS!K24+BS!M24</f>
        <v>-29275000</v>
      </c>
      <c r="H38" s="367"/>
      <c r="I38" s="212">
        <v>-23368498</v>
      </c>
    </row>
    <row r="39" spans="1:10" s="370" customFormat="1" ht="4.1500000000000004" customHeight="1">
      <c r="A39" s="367"/>
      <c r="B39" s="367"/>
      <c r="C39" s="367"/>
      <c r="D39" s="367"/>
      <c r="E39" s="368"/>
      <c r="F39" s="367"/>
      <c r="G39" s="369"/>
      <c r="H39" s="367"/>
      <c r="I39" s="212"/>
    </row>
    <row r="40" spans="1:10" s="370" customFormat="1" ht="14.25" customHeight="1">
      <c r="A40" s="36" t="s">
        <v>23</v>
      </c>
      <c r="B40" s="367"/>
      <c r="C40" s="367"/>
      <c r="D40" s="367"/>
      <c r="E40" s="368"/>
      <c r="F40" s="367"/>
      <c r="G40" s="369">
        <f>+BS!M18-BS!K18</f>
        <v>-120000</v>
      </c>
      <c r="H40" s="367"/>
      <c r="I40" s="212">
        <v>0</v>
      </c>
    </row>
    <row r="41" spans="1:10" s="370" customFormat="1" ht="4.1500000000000004" customHeight="1">
      <c r="A41" s="367"/>
      <c r="B41" s="367"/>
      <c r="C41" s="367"/>
      <c r="D41" s="367"/>
      <c r="E41" s="368"/>
      <c r="F41" s="367"/>
      <c r="G41" s="501"/>
      <c r="H41" s="367"/>
      <c r="I41" s="238"/>
    </row>
    <row r="42" spans="1:10" ht="4.1500000000000004" customHeight="1">
      <c r="A42" s="367"/>
      <c r="B42" s="367"/>
      <c r="C42" s="367"/>
      <c r="D42" s="367"/>
      <c r="E42" s="368"/>
      <c r="F42" s="367"/>
      <c r="G42" s="367"/>
      <c r="H42" s="367"/>
      <c r="I42" s="213"/>
    </row>
    <row r="43" spans="1:10" ht="14.25" customHeight="1">
      <c r="A43" s="9" t="s">
        <v>43</v>
      </c>
      <c r="B43" s="367"/>
      <c r="C43" s="367"/>
      <c r="D43" s="367"/>
      <c r="E43" s="368"/>
      <c r="F43" s="367"/>
      <c r="G43" s="215">
        <f>SUM(G36:G40)</f>
        <v>-29457729</v>
      </c>
      <c r="H43" s="367"/>
      <c r="I43" s="213">
        <f>SUM(I36:I40)</f>
        <v>-23643122</v>
      </c>
    </row>
    <row r="44" spans="1:10" ht="4.1500000000000004" customHeight="1">
      <c r="A44" s="9"/>
      <c r="B44" s="367"/>
      <c r="C44" s="367"/>
      <c r="D44" s="367"/>
      <c r="E44" s="368"/>
      <c r="F44" s="367"/>
      <c r="G44" s="367"/>
      <c r="H44" s="367"/>
      <c r="I44" s="213"/>
    </row>
    <row r="45" spans="1:10" ht="14.25" customHeight="1">
      <c r="A45" s="9" t="s">
        <v>167</v>
      </c>
      <c r="B45" s="367"/>
      <c r="C45" s="367"/>
      <c r="D45" s="367"/>
      <c r="E45" s="368"/>
      <c r="F45" s="367"/>
      <c r="G45" s="367"/>
      <c r="H45" s="367"/>
      <c r="I45" s="213"/>
    </row>
    <row r="46" spans="1:10" ht="4.1500000000000004" customHeight="1">
      <c r="A46" s="9"/>
      <c r="B46" s="367"/>
      <c r="C46" s="367"/>
      <c r="D46" s="367"/>
      <c r="E46" s="368"/>
      <c r="F46" s="367"/>
      <c r="G46" s="500"/>
      <c r="H46" s="367"/>
      <c r="I46" s="486"/>
    </row>
    <row r="47" spans="1:10" ht="14.25" customHeight="1">
      <c r="A47" s="17" t="s">
        <v>26</v>
      </c>
      <c r="B47" s="367"/>
      <c r="C47" s="367"/>
      <c r="D47" s="367"/>
      <c r="E47" s="368"/>
      <c r="F47" s="367"/>
      <c r="G47" s="237">
        <v>0</v>
      </c>
      <c r="H47" s="367"/>
      <c r="I47" s="212">
        <v>35000000</v>
      </c>
      <c r="J47" s="214" t="s">
        <v>32</v>
      </c>
    </row>
    <row r="48" spans="1:10" ht="4.1500000000000004" customHeight="1">
      <c r="A48" s="17"/>
      <c r="B48" s="367"/>
      <c r="C48" s="367"/>
      <c r="D48" s="367"/>
      <c r="E48" s="368"/>
      <c r="F48" s="367"/>
      <c r="G48" s="237"/>
      <c r="H48" s="367"/>
      <c r="I48" s="212"/>
      <c r="J48" s="214"/>
    </row>
    <row r="49" spans="1:11" ht="14.25" customHeight="1">
      <c r="A49" s="17" t="s">
        <v>108</v>
      </c>
      <c r="B49" s="367"/>
      <c r="C49" s="367"/>
      <c r="D49" s="367"/>
      <c r="E49" s="368"/>
      <c r="F49" s="367"/>
      <c r="G49" s="237">
        <v>0</v>
      </c>
      <c r="H49" s="367"/>
      <c r="I49" s="212">
        <v>14000000</v>
      </c>
      <c r="J49" s="214"/>
    </row>
    <row r="50" spans="1:11" ht="5.0999999999999996" customHeight="1">
      <c r="A50" s="17"/>
      <c r="B50" s="367"/>
      <c r="C50" s="367"/>
      <c r="D50" s="367"/>
      <c r="E50" s="368"/>
      <c r="F50" s="367"/>
      <c r="G50" s="237"/>
      <c r="H50" s="367"/>
      <c r="I50" s="212"/>
      <c r="J50" s="214"/>
    </row>
    <row r="51" spans="1:11" ht="14.25" customHeight="1">
      <c r="A51" s="17" t="s">
        <v>285</v>
      </c>
      <c r="B51" s="367"/>
      <c r="C51" s="367"/>
      <c r="D51" s="367"/>
      <c r="E51" s="368"/>
      <c r="F51" s="367"/>
      <c r="G51" s="237">
        <f>BS!K58-BS!M58</f>
        <v>31569430</v>
      </c>
      <c r="H51" s="367"/>
      <c r="I51" s="212">
        <v>0</v>
      </c>
      <c r="J51" s="214"/>
    </row>
    <row r="52" spans="1:11" ht="4.1500000000000004" customHeight="1">
      <c r="A52" s="17"/>
      <c r="B52" s="367"/>
      <c r="C52" s="367"/>
      <c r="D52" s="367"/>
      <c r="E52" s="368"/>
      <c r="F52" s="367"/>
      <c r="G52" s="501"/>
      <c r="H52" s="367"/>
      <c r="I52" s="238"/>
      <c r="J52" s="214"/>
    </row>
    <row r="53" spans="1:11" ht="14.25" customHeight="1">
      <c r="A53" s="9" t="s">
        <v>44</v>
      </c>
      <c r="B53" s="367"/>
      <c r="C53" s="367"/>
      <c r="D53" s="367"/>
      <c r="E53" s="368"/>
      <c r="F53" s="367"/>
      <c r="G53" s="504">
        <f>SUM(G46:G51)</f>
        <v>31569430</v>
      </c>
      <c r="H53" s="367"/>
      <c r="I53" s="213">
        <f>SUM(I47:I49)</f>
        <v>49000000</v>
      </c>
      <c r="J53" s="214"/>
    </row>
    <row r="54" spans="1:11" ht="4.9000000000000004" customHeight="1">
      <c r="A54" s="9"/>
      <c r="B54" s="367"/>
      <c r="C54" s="367"/>
      <c r="D54" s="367"/>
      <c r="E54" s="368"/>
      <c r="F54" s="367"/>
      <c r="G54" s="367"/>
      <c r="H54" s="367"/>
      <c r="I54" s="213"/>
    </row>
    <row r="55" spans="1:11" ht="14.25" customHeight="1">
      <c r="A55" s="114" t="s">
        <v>107</v>
      </c>
      <c r="B55" s="367"/>
      <c r="C55" s="367"/>
      <c r="D55" s="367"/>
      <c r="E55" s="368"/>
      <c r="F55" s="367"/>
      <c r="G55" s="215">
        <f>+G43+G32+G53</f>
        <v>-1152871</v>
      </c>
      <c r="H55" s="367"/>
      <c r="I55" s="213">
        <f>+I43+I32+I53</f>
        <v>1467200</v>
      </c>
      <c r="J55" s="214"/>
    </row>
    <row r="56" spans="1:11" ht="4.1500000000000004" customHeight="1">
      <c r="A56" s="17"/>
      <c r="B56" s="367"/>
      <c r="C56" s="367"/>
      <c r="D56" s="367"/>
      <c r="E56" s="368"/>
      <c r="F56" s="367"/>
      <c r="G56" s="367"/>
      <c r="H56" s="367"/>
      <c r="I56" s="213"/>
      <c r="J56" s="214"/>
    </row>
    <row r="57" spans="1:11" ht="14.25" customHeight="1">
      <c r="A57" s="114" t="s">
        <v>115</v>
      </c>
      <c r="B57" s="367"/>
      <c r="C57" s="367"/>
      <c r="D57" s="367"/>
      <c r="E57" s="368"/>
      <c r="F57" s="367"/>
      <c r="G57" s="367">
        <f>+I59</f>
        <v>7348472</v>
      </c>
      <c r="H57" s="367"/>
      <c r="I57" s="213">
        <v>5881272</v>
      </c>
      <c r="J57" s="214"/>
    </row>
    <row r="58" spans="1:11" ht="4.1500000000000004" customHeight="1">
      <c r="A58" s="17"/>
      <c r="B58" s="367"/>
      <c r="C58" s="367"/>
      <c r="D58" s="367"/>
      <c r="E58" s="368"/>
      <c r="F58" s="367"/>
      <c r="G58" s="367"/>
      <c r="H58" s="367"/>
      <c r="I58" s="213"/>
      <c r="J58" s="214"/>
    </row>
    <row r="59" spans="1:11" ht="20.100000000000001" customHeight="1" thickBot="1">
      <c r="A59" s="38" t="s">
        <v>286</v>
      </c>
      <c r="B59" s="367"/>
      <c r="C59" s="367"/>
      <c r="D59" s="367"/>
      <c r="E59" s="368"/>
      <c r="F59" s="367"/>
      <c r="G59" s="216">
        <f>+G57+G55</f>
        <v>6195601</v>
      </c>
      <c r="H59" s="367"/>
      <c r="I59" s="217">
        <f>+I53+I43+I32+I57</f>
        <v>7348472</v>
      </c>
      <c r="J59" s="218">
        <v>2016</v>
      </c>
      <c r="K59" s="218">
        <v>2015</v>
      </c>
    </row>
    <row r="60" spans="1:11" ht="14.25" customHeight="1" thickTop="1">
      <c r="A60" s="16"/>
      <c r="B60" s="367"/>
      <c r="C60" s="367"/>
      <c r="D60" s="367"/>
      <c r="E60" s="368"/>
      <c r="F60" s="367"/>
      <c r="G60" s="367"/>
      <c r="H60" s="367"/>
      <c r="I60" s="26"/>
      <c r="J60" s="205">
        <f>+G59-BS!K32</f>
        <v>0</v>
      </c>
      <c r="K60" s="205">
        <f>+I59-BS!M32</f>
        <v>0</v>
      </c>
    </row>
    <row r="61" spans="1:11" ht="14.25" customHeight="1">
      <c r="A61" s="26" t="s">
        <v>9</v>
      </c>
      <c r="B61" s="367"/>
      <c r="C61" s="367"/>
      <c r="D61" s="367"/>
      <c r="E61" s="367"/>
      <c r="F61" s="367"/>
      <c r="G61" s="367"/>
      <c r="H61" s="367"/>
    </row>
    <row r="62" spans="1:11" ht="10.15" customHeight="1">
      <c r="A62" s="482"/>
      <c r="B62" s="367"/>
      <c r="C62" s="367"/>
      <c r="D62" s="367"/>
      <c r="E62" s="367"/>
      <c r="F62" s="367"/>
      <c r="G62" s="367"/>
      <c r="H62" s="367"/>
    </row>
    <row r="63" spans="1:11" ht="14.25" customHeight="1">
      <c r="A63" s="482"/>
      <c r="B63" s="367"/>
      <c r="C63" s="367"/>
      <c r="D63" s="367"/>
      <c r="E63" s="367"/>
      <c r="F63" s="367"/>
      <c r="G63" s="367"/>
      <c r="H63" s="367"/>
    </row>
    <row r="64" spans="1:11" ht="14.25" customHeight="1">
      <c r="A64" s="482"/>
      <c r="B64" s="367"/>
      <c r="C64" s="367"/>
      <c r="D64" s="367"/>
      <c r="E64" s="367"/>
      <c r="F64" s="367"/>
      <c r="G64" s="367"/>
      <c r="H64" s="367"/>
    </row>
    <row r="65" spans="1:11" ht="14.25" customHeight="1">
      <c r="A65" s="482"/>
      <c r="B65" s="367"/>
      <c r="C65" s="367"/>
      <c r="D65" s="367"/>
      <c r="E65" s="367"/>
      <c r="F65" s="367"/>
      <c r="G65" s="367"/>
      <c r="H65" s="367"/>
    </row>
    <row r="66" spans="1:11" ht="14.25" customHeight="1">
      <c r="A66" s="482"/>
      <c r="B66" s="367"/>
      <c r="C66" s="367"/>
      <c r="D66" s="367"/>
      <c r="E66" s="367"/>
      <c r="F66" s="367"/>
      <c r="G66" s="367"/>
      <c r="H66" s="367"/>
    </row>
    <row r="67" spans="1:11" ht="14.25" customHeight="1">
      <c r="A67" s="232" t="s">
        <v>24</v>
      </c>
      <c r="B67" s="52"/>
      <c r="C67" s="52"/>
      <c r="D67" s="52"/>
      <c r="E67" s="52"/>
      <c r="F67" s="52"/>
      <c r="G67" s="52"/>
      <c r="H67" s="52"/>
      <c r="I67" s="233" t="s">
        <v>25</v>
      </c>
    </row>
    <row r="68" spans="1:11" ht="14.25" customHeight="1">
      <c r="A68" s="566"/>
      <c r="B68" s="566"/>
      <c r="C68" s="566"/>
      <c r="D68" s="566"/>
      <c r="E68" s="566"/>
      <c r="F68" s="566"/>
      <c r="G68" s="566"/>
      <c r="H68" s="566"/>
      <c r="I68" s="566"/>
    </row>
    <row r="69" spans="1:11" ht="14.25" customHeight="1">
      <c r="A69" s="566"/>
      <c r="B69" s="566"/>
      <c r="C69" s="566"/>
      <c r="D69" s="566"/>
      <c r="E69" s="566"/>
      <c r="F69" s="566"/>
      <c r="G69" s="566"/>
      <c r="H69" s="566"/>
      <c r="I69" s="566"/>
    </row>
    <row r="70" spans="1:11" ht="14.25" customHeight="1">
      <c r="A70" s="567" t="s">
        <v>111</v>
      </c>
      <c r="B70" s="567"/>
      <c r="C70" s="567"/>
      <c r="D70" s="567"/>
      <c r="E70" s="567"/>
      <c r="F70" s="567"/>
      <c r="G70" s="567"/>
      <c r="H70" s="567"/>
      <c r="I70" s="567"/>
    </row>
    <row r="71" spans="1:11" ht="14.25" customHeight="1">
      <c r="A71" s="26"/>
      <c r="B71" s="26"/>
      <c r="C71" s="26"/>
      <c r="D71" s="26"/>
      <c r="E71" s="26"/>
      <c r="F71" s="26"/>
      <c r="G71" s="9"/>
      <c r="H71" s="26"/>
      <c r="I71" s="26"/>
      <c r="J71" s="26"/>
      <c r="K71" s="219"/>
    </row>
    <row r="72" spans="1:11" ht="14.25" customHeight="1">
      <c r="A72" s="565" t="s">
        <v>112</v>
      </c>
      <c r="B72" s="565"/>
      <c r="C72" s="565"/>
      <c r="D72" s="565"/>
      <c r="E72" s="565"/>
      <c r="F72" s="565"/>
      <c r="G72" s="565"/>
      <c r="H72" s="565"/>
      <c r="I72" s="565"/>
      <c r="J72" s="26"/>
    </row>
    <row r="73" spans="1:11" ht="14.25" customHeight="1">
      <c r="A73" s="118"/>
      <c r="B73" s="118"/>
      <c r="C73" s="118"/>
      <c r="D73" s="118"/>
      <c r="E73" s="118"/>
      <c r="F73" s="118"/>
      <c r="G73" s="118"/>
      <c r="H73" s="118"/>
      <c r="I73" s="234"/>
      <c r="J73" s="26"/>
    </row>
    <row r="74" spans="1:11" ht="14.25" customHeight="1">
      <c r="A74" s="115"/>
      <c r="B74" s="115"/>
      <c r="C74" s="115"/>
      <c r="D74" s="115"/>
      <c r="E74" s="115"/>
      <c r="F74" s="115"/>
      <c r="G74" s="115"/>
      <c r="H74" s="115"/>
      <c r="I74" s="235"/>
      <c r="J74" s="26"/>
    </row>
    <row r="75" spans="1:11" ht="14.25" customHeight="1">
      <c r="A75" s="119" t="s">
        <v>214</v>
      </c>
      <c r="B75" s="118"/>
      <c r="C75" s="118"/>
      <c r="D75" s="118"/>
      <c r="E75" s="116"/>
      <c r="F75" s="118"/>
      <c r="G75" s="118"/>
      <c r="H75" s="118"/>
      <c r="I75" s="234"/>
      <c r="J75" s="26"/>
    </row>
    <row r="76" spans="1:11" ht="14.25" customHeight="1">
      <c r="A76" s="340" t="s">
        <v>215</v>
      </c>
      <c r="B76" s="118"/>
      <c r="C76" s="118"/>
      <c r="D76" s="120">
        <f>+Notes!J299</f>
        <v>202430</v>
      </c>
      <c r="E76" s="220"/>
      <c r="F76" s="118"/>
      <c r="G76" s="205"/>
      <c r="H76" s="120"/>
      <c r="I76" s="118"/>
      <c r="J76" s="26"/>
    </row>
    <row r="77" spans="1:11" ht="14.25" customHeight="1">
      <c r="A77" s="118"/>
      <c r="B77" s="118"/>
      <c r="C77" s="118"/>
      <c r="D77" s="120"/>
      <c r="E77" s="220"/>
      <c r="F77" s="118"/>
      <c r="G77" s="205"/>
      <c r="H77" s="120"/>
      <c r="I77" s="118"/>
      <c r="J77" s="26"/>
    </row>
    <row r="78" spans="1:11" ht="14.25" customHeight="1">
      <c r="A78" s="118" t="s">
        <v>113</v>
      </c>
      <c r="B78" s="118"/>
      <c r="C78" s="118"/>
      <c r="D78" s="120">
        <f>+D85-D76-D82-D77-D80</f>
        <v>13356</v>
      </c>
      <c r="E78" s="220"/>
      <c r="F78" s="118" t="s">
        <v>114</v>
      </c>
      <c r="G78" s="205"/>
      <c r="H78" s="120">
        <f>+[8]NOTES!J1099</f>
        <v>0</v>
      </c>
      <c r="I78" s="120">
        <f>+'PL '!G59</f>
        <v>90698</v>
      </c>
      <c r="J78" s="26"/>
    </row>
    <row r="79" spans="1:11" ht="14.25" customHeight="1">
      <c r="A79" s="118"/>
      <c r="B79" s="118"/>
      <c r="C79" s="118"/>
      <c r="D79" s="120"/>
      <c r="E79" s="220"/>
      <c r="F79" s="118"/>
      <c r="G79" s="205"/>
      <c r="H79" s="120"/>
      <c r="I79" s="118"/>
      <c r="J79" s="26"/>
    </row>
    <row r="80" spans="1:11" ht="14.25" customHeight="1">
      <c r="A80" s="118"/>
      <c r="B80" s="118"/>
      <c r="C80" s="118"/>
      <c r="D80" s="120"/>
      <c r="E80" s="220"/>
      <c r="F80" s="118"/>
      <c r="G80" s="205"/>
      <c r="H80" s="118"/>
      <c r="I80" s="118"/>
      <c r="J80" s="26"/>
    </row>
    <row r="81" spans="1:10" ht="14.25" customHeight="1">
      <c r="A81" s="118"/>
      <c r="B81" s="118"/>
      <c r="C81" s="118"/>
      <c r="D81" s="118"/>
      <c r="E81" s="220"/>
      <c r="F81" s="119" t="s">
        <v>214</v>
      </c>
      <c r="G81" s="205"/>
      <c r="H81" s="118"/>
      <c r="I81" s="118"/>
      <c r="J81" s="26"/>
    </row>
    <row r="82" spans="1:10" s="221" customFormat="1" ht="14.25" customHeight="1">
      <c r="A82" s="118"/>
      <c r="B82" s="118"/>
      <c r="C82" s="118"/>
      <c r="D82" s="121"/>
      <c r="F82" s="340" t="s">
        <v>216</v>
      </c>
      <c r="H82" s="120">
        <f>+[8]NOTES!J685</f>
        <v>0</v>
      </c>
      <c r="I82" s="120">
        <f>+Notes!J307</f>
        <v>125088</v>
      </c>
      <c r="J82" s="26"/>
    </row>
    <row r="83" spans="1:10" ht="14.25" customHeight="1">
      <c r="A83" s="118"/>
      <c r="B83" s="118"/>
      <c r="C83" s="118"/>
      <c r="D83" s="121"/>
      <c r="E83" s="118"/>
      <c r="F83" s="118"/>
      <c r="G83" s="118"/>
      <c r="H83" s="120"/>
      <c r="I83" s="234"/>
      <c r="J83" s="26"/>
    </row>
    <row r="84" spans="1:10" ht="14.25" customHeight="1">
      <c r="A84" s="118"/>
      <c r="B84" s="120"/>
      <c r="C84" s="120"/>
      <c r="D84" s="121"/>
      <c r="E84" s="118"/>
      <c r="F84" s="118"/>
      <c r="G84" s="118"/>
      <c r="H84" s="118"/>
      <c r="I84" s="234"/>
      <c r="J84" s="26"/>
    </row>
    <row r="85" spans="1:10" ht="14.25" customHeight="1" thickBot="1">
      <c r="A85" s="118"/>
      <c r="B85" s="118"/>
      <c r="C85" s="118"/>
      <c r="D85" s="117">
        <f>+I85</f>
        <v>215786</v>
      </c>
      <c r="E85" s="118"/>
      <c r="F85" s="118"/>
      <c r="G85" s="118"/>
      <c r="H85" s="120">
        <f>SUM(H76:H84)</f>
        <v>0</v>
      </c>
      <c r="I85" s="222">
        <f>SUM(I76:I82)</f>
        <v>215786</v>
      </c>
      <c r="J85" s="26"/>
    </row>
    <row r="86" spans="1:10" ht="14.25" customHeight="1" thickTop="1">
      <c r="A86" s="234"/>
      <c r="B86" s="234"/>
      <c r="C86" s="234"/>
      <c r="D86" s="234"/>
      <c r="E86" s="234"/>
      <c r="F86" s="234"/>
      <c r="G86" s="236"/>
      <c r="H86" s="234"/>
      <c r="I86" s="234"/>
      <c r="J86" s="26"/>
    </row>
    <row r="87" spans="1:10" ht="14.25" customHeight="1">
      <c r="A87" s="234"/>
      <c r="B87" s="234"/>
      <c r="C87" s="234"/>
      <c r="D87" s="234"/>
      <c r="E87" s="234"/>
      <c r="F87" s="234"/>
      <c r="G87" s="236"/>
      <c r="H87" s="234"/>
      <c r="I87" s="234"/>
      <c r="J87" s="26"/>
    </row>
    <row r="88" spans="1:10" ht="14.25" customHeight="1">
      <c r="A88" s="26"/>
      <c r="B88" s="26"/>
      <c r="C88" s="26"/>
      <c r="D88" s="26"/>
      <c r="E88" s="26"/>
      <c r="F88" s="26"/>
      <c r="G88" s="9"/>
      <c r="H88" s="26"/>
      <c r="I88" s="26"/>
      <c r="J88" s="26"/>
    </row>
    <row r="89" spans="1:10" ht="14.25" customHeight="1">
      <c r="A89" s="26"/>
      <c r="B89" s="26"/>
      <c r="C89" s="26"/>
      <c r="D89" s="26"/>
      <c r="E89" s="26"/>
      <c r="F89" s="26"/>
      <c r="G89" s="9"/>
      <c r="H89" s="26"/>
      <c r="I89" s="26"/>
      <c r="J89" s="26"/>
    </row>
    <row r="90" spans="1:10" ht="14.25" customHeight="1">
      <c r="A90" s="26"/>
      <c r="B90" s="26"/>
      <c r="C90" s="26"/>
      <c r="D90" s="26"/>
      <c r="E90" s="26"/>
      <c r="F90" s="26"/>
      <c r="G90" s="9"/>
      <c r="H90" s="26"/>
      <c r="I90" s="26"/>
      <c r="J90" s="26"/>
    </row>
    <row r="91" spans="1:10" ht="14.25" customHeight="1">
      <c r="A91" s="26"/>
      <c r="B91" s="26"/>
      <c r="C91" s="26"/>
      <c r="D91" s="26"/>
      <c r="E91" s="26"/>
      <c r="F91" s="26"/>
      <c r="G91" s="9"/>
      <c r="H91" s="26"/>
      <c r="I91" s="26"/>
      <c r="J91" s="26"/>
    </row>
    <row r="92" spans="1:10" ht="14.25" customHeight="1">
      <c r="A92" s="26"/>
      <c r="B92" s="26"/>
      <c r="C92" s="26"/>
      <c r="D92" s="26"/>
      <c r="E92" s="26"/>
      <c r="F92" s="26"/>
      <c r="G92" s="9"/>
      <c r="H92" s="26"/>
      <c r="I92" s="26"/>
      <c r="J92" s="26"/>
    </row>
    <row r="93" spans="1:10" ht="14.25" customHeight="1">
      <c r="A93" s="26"/>
      <c r="B93" s="26"/>
      <c r="C93" s="26"/>
      <c r="D93" s="26"/>
      <c r="E93" s="26"/>
      <c r="F93" s="26"/>
      <c r="G93" s="9"/>
      <c r="H93" s="26"/>
      <c r="I93" s="26"/>
      <c r="J93" s="26"/>
    </row>
    <row r="94" spans="1:10" ht="14.25" customHeight="1">
      <c r="A94" s="26"/>
      <c r="B94" s="26"/>
      <c r="C94" s="26"/>
      <c r="D94" s="26"/>
      <c r="E94" s="26"/>
      <c r="F94" s="26"/>
      <c r="G94" s="9"/>
      <c r="H94" s="26"/>
      <c r="I94" s="26"/>
      <c r="J94" s="26"/>
    </row>
    <row r="95" spans="1:10" ht="14.25" customHeight="1">
      <c r="A95" s="26"/>
      <c r="B95" s="26"/>
      <c r="C95" s="26"/>
      <c r="D95" s="26"/>
      <c r="E95" s="26"/>
      <c r="F95" s="26"/>
      <c r="G95" s="9"/>
      <c r="H95" s="26"/>
      <c r="I95" s="26"/>
      <c r="J95" s="26"/>
    </row>
    <row r="96" spans="1:10" ht="14.25" customHeight="1">
      <c r="A96" s="26"/>
      <c r="B96" s="26"/>
      <c r="C96" s="26"/>
      <c r="D96" s="26"/>
      <c r="E96" s="26"/>
      <c r="F96" s="26"/>
      <c r="G96" s="9"/>
      <c r="H96" s="26"/>
      <c r="I96" s="26"/>
      <c r="J96" s="26"/>
    </row>
    <row r="97" spans="1:10" ht="14.25" customHeight="1">
      <c r="A97" s="26"/>
      <c r="B97" s="26"/>
      <c r="C97" s="26"/>
      <c r="D97" s="26"/>
      <c r="E97" s="26"/>
      <c r="F97" s="26"/>
      <c r="G97" s="9"/>
      <c r="H97" s="26"/>
      <c r="I97" s="26"/>
      <c r="J97" s="26"/>
    </row>
    <row r="98" spans="1:10" ht="14.25" customHeight="1">
      <c r="A98" s="26"/>
      <c r="B98" s="26"/>
      <c r="C98" s="26"/>
      <c r="D98" s="26"/>
      <c r="E98" s="26"/>
      <c r="F98" s="26"/>
      <c r="G98" s="9"/>
      <c r="H98" s="26"/>
      <c r="I98" s="26"/>
      <c r="J98" s="26"/>
    </row>
    <row r="99" spans="1:10" ht="14.25" customHeight="1">
      <c r="A99" s="26"/>
      <c r="B99" s="26"/>
      <c r="C99" s="26"/>
      <c r="D99" s="26"/>
      <c r="E99" s="26"/>
      <c r="F99" s="26"/>
      <c r="G99" s="9"/>
      <c r="H99" s="26"/>
      <c r="I99" s="26"/>
      <c r="J99" s="26"/>
    </row>
    <row r="100" spans="1:10" ht="14.25" customHeight="1">
      <c r="A100" s="26"/>
      <c r="B100" s="26"/>
      <c r="C100" s="26"/>
      <c r="D100" s="26"/>
      <c r="E100" s="26"/>
      <c r="F100" s="26"/>
      <c r="G100" s="9"/>
      <c r="H100" s="26"/>
      <c r="I100" s="26"/>
      <c r="J100" s="26"/>
    </row>
    <row r="101" spans="1:10" ht="14.25" customHeight="1">
      <c r="A101" s="26"/>
      <c r="B101" s="26"/>
      <c r="C101" s="26"/>
      <c r="D101" s="26"/>
      <c r="E101" s="26"/>
      <c r="F101" s="26"/>
      <c r="G101" s="9"/>
      <c r="H101" s="26"/>
      <c r="I101" s="26"/>
      <c r="J101" s="26"/>
    </row>
    <row r="102" spans="1:10" ht="14.25" customHeight="1">
      <c r="A102" s="26"/>
      <c r="B102" s="26"/>
      <c r="C102" s="26"/>
      <c r="D102" s="26"/>
      <c r="E102" s="26"/>
      <c r="F102" s="26"/>
      <c r="G102" s="9"/>
      <c r="H102" s="26"/>
      <c r="I102" s="26"/>
      <c r="J102" s="26"/>
    </row>
    <row r="103" spans="1:10" ht="14.25" customHeight="1">
      <c r="A103" s="26"/>
      <c r="B103" s="26"/>
      <c r="C103" s="26"/>
      <c r="D103" s="26"/>
      <c r="E103" s="26"/>
      <c r="F103" s="26"/>
      <c r="G103" s="9"/>
      <c r="H103" s="26"/>
      <c r="I103" s="26"/>
      <c r="J103" s="26"/>
    </row>
    <row r="104" spans="1:10" ht="14.25" customHeight="1">
      <c r="A104" s="26"/>
      <c r="B104" s="26"/>
      <c r="C104" s="26"/>
      <c r="D104" s="26"/>
      <c r="E104" s="26"/>
      <c r="F104" s="26"/>
      <c r="G104" s="9"/>
      <c r="H104" s="26"/>
      <c r="I104" s="26"/>
      <c r="J104" s="26"/>
    </row>
    <row r="105" spans="1:10" ht="14.25" customHeight="1">
      <c r="A105" s="26"/>
      <c r="B105" s="26"/>
      <c r="C105" s="26"/>
      <c r="D105" s="26"/>
      <c r="E105" s="26"/>
      <c r="F105" s="26"/>
      <c r="G105" s="9"/>
      <c r="H105" s="26"/>
      <c r="I105" s="26"/>
      <c r="J105" s="26"/>
    </row>
    <row r="106" spans="1:10" ht="14.25" customHeight="1">
      <c r="A106" s="26"/>
      <c r="B106" s="26"/>
      <c r="C106" s="26"/>
      <c r="D106" s="26"/>
      <c r="E106" s="26"/>
      <c r="F106" s="26"/>
      <c r="G106" s="9"/>
      <c r="H106" s="26"/>
      <c r="I106" s="26"/>
      <c r="J106" s="26"/>
    </row>
    <row r="107" spans="1:10" ht="14.25" customHeight="1">
      <c r="A107" s="26"/>
      <c r="B107" s="26"/>
      <c r="C107" s="26"/>
      <c r="D107" s="26"/>
      <c r="E107" s="26"/>
      <c r="F107" s="26"/>
      <c r="G107" s="9"/>
      <c r="H107" s="26"/>
      <c r="I107" s="26"/>
      <c r="J107" s="26"/>
    </row>
    <row r="108" spans="1:10" ht="14.25" customHeight="1">
      <c r="A108" s="26"/>
      <c r="B108" s="26"/>
      <c r="C108" s="26"/>
      <c r="D108" s="26"/>
      <c r="E108" s="26"/>
      <c r="F108" s="26"/>
      <c r="G108" s="9"/>
      <c r="H108" s="26"/>
      <c r="I108" s="26"/>
      <c r="J108" s="26"/>
    </row>
    <row r="109" spans="1:10" ht="14.25" customHeight="1">
      <c r="A109" s="26"/>
      <c r="B109" s="26"/>
      <c r="C109" s="26"/>
      <c r="D109" s="26"/>
      <c r="E109" s="26"/>
      <c r="F109" s="26"/>
      <c r="G109" s="9"/>
      <c r="H109" s="26"/>
      <c r="I109" s="26"/>
      <c r="J109" s="26"/>
    </row>
    <row r="110" spans="1:10" ht="14.25" customHeight="1">
      <c r="A110" s="26"/>
      <c r="B110" s="26"/>
      <c r="C110" s="26"/>
      <c r="D110" s="26"/>
      <c r="E110" s="26"/>
      <c r="F110" s="26"/>
      <c r="G110" s="9"/>
      <c r="H110" s="26"/>
      <c r="I110" s="26"/>
      <c r="J110" s="26"/>
    </row>
    <row r="111" spans="1:10" ht="14.25" customHeight="1">
      <c r="A111" s="26"/>
      <c r="B111" s="26"/>
      <c r="C111" s="26"/>
      <c r="D111" s="26"/>
      <c r="E111" s="26"/>
      <c r="F111" s="26"/>
      <c r="G111" s="9"/>
      <c r="H111" s="26"/>
      <c r="I111" s="26"/>
      <c r="J111" s="26"/>
    </row>
    <row r="112" spans="1:10" ht="14.25" customHeight="1">
      <c r="A112" s="26"/>
      <c r="B112" s="26"/>
      <c r="C112" s="26"/>
      <c r="D112" s="26"/>
      <c r="E112" s="26"/>
      <c r="F112" s="26"/>
      <c r="G112" s="9"/>
      <c r="H112" s="26"/>
      <c r="I112" s="26"/>
      <c r="J112" s="26"/>
    </row>
    <row r="113" spans="1:10" ht="14.25" customHeight="1">
      <c r="A113" s="26"/>
      <c r="B113" s="26"/>
      <c r="C113" s="26"/>
      <c r="D113" s="26"/>
      <c r="E113" s="26"/>
      <c r="F113" s="26"/>
      <c r="G113" s="9"/>
      <c r="H113" s="26"/>
      <c r="I113" s="26"/>
      <c r="J113" s="26"/>
    </row>
    <row r="114" spans="1:10" ht="14.25" customHeight="1">
      <c r="A114" s="26"/>
      <c r="B114" s="26"/>
      <c r="C114" s="26"/>
      <c r="D114" s="26"/>
      <c r="E114" s="26"/>
      <c r="F114" s="26"/>
      <c r="G114" s="9"/>
      <c r="H114" s="26"/>
      <c r="I114" s="26"/>
      <c r="J114" s="26"/>
    </row>
    <row r="115" spans="1:10" ht="14.25" customHeight="1">
      <c r="A115" s="26"/>
      <c r="B115" s="26"/>
      <c r="C115" s="26"/>
      <c r="D115" s="26"/>
      <c r="E115" s="26"/>
      <c r="F115" s="26"/>
      <c r="G115" s="9"/>
      <c r="H115" s="26"/>
      <c r="I115" s="26"/>
      <c r="J115" s="26"/>
    </row>
  </sheetData>
  <mergeCells count="4">
    <mergeCell ref="A72:I72"/>
    <mergeCell ref="A69:I69"/>
    <mergeCell ref="A68:I68"/>
    <mergeCell ref="A70:I70"/>
  </mergeCells>
  <printOptions horizontalCentered="1"/>
  <pageMargins left="0.9" right="0.3" top="1" bottom="0.5" header="0.5" footer="0.5"/>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7">
    <tabColor theme="0"/>
    <pageSetUpPr fitToPage="1"/>
  </sheetPr>
  <dimension ref="A1:O57"/>
  <sheetViews>
    <sheetView showGridLines="0" topLeftCell="A43" zoomScaleSheetLayoutView="100" workbookViewId="0">
      <selection activeCell="M1" sqref="M1"/>
    </sheetView>
  </sheetViews>
  <sheetFormatPr defaultColWidth="9.28515625" defaultRowHeight="14.25" customHeight="1"/>
  <cols>
    <col min="1" max="2" width="9.28515625" style="80"/>
    <col min="3" max="3" width="9.28515625" style="80" customWidth="1"/>
    <col min="4" max="4" width="9.7109375" style="80" customWidth="1"/>
    <col min="5" max="5" width="4.7109375" style="80" hidden="1" customWidth="1"/>
    <col min="6" max="6" width="14.7109375" style="80" customWidth="1"/>
    <col min="7" max="7" width="0.5703125" style="80" customWidth="1"/>
    <col min="8" max="8" width="14.7109375" style="80" customWidth="1"/>
    <col min="9" max="9" width="0.5703125" style="80" customWidth="1"/>
    <col min="10" max="10" width="14.7109375" style="80" customWidth="1"/>
    <col min="11" max="11" width="0.5703125" style="80" customWidth="1"/>
    <col min="12" max="12" width="14.7109375" style="80" customWidth="1"/>
    <col min="13" max="13" width="0.5703125" style="80" customWidth="1"/>
    <col min="14" max="14" width="14.7109375" style="80" customWidth="1"/>
    <col min="15" max="15" width="10.28515625" style="108" bestFit="1" customWidth="1"/>
    <col min="16" max="16" width="9.28515625" style="108"/>
    <col min="17" max="17" width="10.7109375" style="108" bestFit="1" customWidth="1"/>
    <col min="18" max="18" width="9.28515625" style="108"/>
    <col min="19" max="19" width="9.7109375" style="108" bestFit="1" customWidth="1"/>
    <col min="20" max="20" width="9.28515625" style="108"/>
    <col min="21" max="21" width="10.28515625" style="108" bestFit="1" customWidth="1"/>
    <col min="22" max="16384" width="9.28515625" style="108"/>
  </cols>
  <sheetData>
    <row r="1" spans="1:14" s="80" customFormat="1" ht="18" customHeight="1">
      <c r="A1" s="107" t="str">
        <f>+CF!A1:I1</f>
        <v>A.N. EQUITIES (PVT.) LIMITED</v>
      </c>
      <c r="B1" s="79"/>
      <c r="C1" s="79"/>
      <c r="D1" s="79"/>
      <c r="E1" s="79"/>
      <c r="F1" s="79"/>
      <c r="G1" s="79"/>
      <c r="H1" s="79"/>
      <c r="I1" s="79"/>
      <c r="J1" s="79"/>
      <c r="K1" s="79"/>
      <c r="L1" s="79"/>
      <c r="M1" s="79"/>
      <c r="N1" s="79"/>
    </row>
    <row r="2" spans="1:14" s="80" customFormat="1" ht="18" customHeight="1">
      <c r="A2" s="79" t="s">
        <v>242</v>
      </c>
      <c r="B2" s="79"/>
      <c r="C2" s="79"/>
      <c r="D2" s="79"/>
      <c r="E2" s="79"/>
      <c r="G2" s="79"/>
      <c r="H2" s="79"/>
      <c r="I2" s="79"/>
      <c r="J2" s="79"/>
      <c r="K2" s="79"/>
      <c r="L2" s="79"/>
      <c r="M2" s="79"/>
      <c r="N2" s="79"/>
    </row>
    <row r="3" spans="1:14" s="80" customFormat="1" ht="18" customHeight="1">
      <c r="A3" s="107" t="str">
        <f>+CF!A3</f>
        <v>FOR THE QUARTER ENDED SEPTEMBER 30, 2016</v>
      </c>
      <c r="B3" s="79"/>
      <c r="C3" s="79"/>
      <c r="D3" s="79"/>
      <c r="E3" s="79"/>
      <c r="F3" s="79"/>
      <c r="G3" s="79"/>
      <c r="H3" s="79"/>
      <c r="I3" s="79"/>
      <c r="J3" s="79"/>
      <c r="K3" s="79"/>
      <c r="L3" s="79"/>
      <c r="M3" s="79"/>
      <c r="N3" s="79"/>
    </row>
    <row r="4" spans="1:14" ht="20.100000000000001" customHeight="1">
      <c r="A4" s="513"/>
      <c r="B4" s="514"/>
      <c r="C4" s="514"/>
      <c r="D4" s="514"/>
      <c r="E4" s="514"/>
      <c r="F4" s="515"/>
      <c r="G4" s="515"/>
      <c r="H4" s="515"/>
      <c r="I4" s="515"/>
      <c r="J4" s="515"/>
      <c r="K4" s="515"/>
      <c r="L4" s="515"/>
      <c r="M4" s="515"/>
      <c r="N4" s="515"/>
    </row>
    <row r="5" spans="1:14" s="80" customFormat="1" ht="34.9" customHeight="1">
      <c r="F5" s="568" t="s">
        <v>31</v>
      </c>
      <c r="G5" s="375"/>
      <c r="H5" s="568" t="s">
        <v>162</v>
      </c>
      <c r="I5" s="375"/>
      <c r="J5" s="568" t="s">
        <v>171</v>
      </c>
      <c r="K5" s="375"/>
      <c r="L5" s="568" t="s">
        <v>159</v>
      </c>
      <c r="M5" s="375">
        <v>1</v>
      </c>
      <c r="N5" s="571" t="s">
        <v>30</v>
      </c>
    </row>
    <row r="6" spans="1:14" s="80" customFormat="1" ht="40.15" customHeight="1">
      <c r="F6" s="569"/>
      <c r="G6" s="375"/>
      <c r="H6" s="569"/>
      <c r="I6" s="375"/>
      <c r="J6" s="569"/>
      <c r="K6" s="375"/>
      <c r="L6" s="569"/>
      <c r="M6" s="375"/>
      <c r="N6" s="572"/>
    </row>
    <row r="7" spans="1:14" s="80" customFormat="1" ht="34.9" customHeight="1">
      <c r="C7" s="468"/>
      <c r="D7" s="468"/>
      <c r="E7" s="468"/>
      <c r="F7" s="570"/>
      <c r="G7" s="375"/>
      <c r="H7" s="570"/>
      <c r="I7" s="375"/>
      <c r="J7" s="570"/>
      <c r="K7" s="375"/>
      <c r="L7" s="570"/>
      <c r="M7" s="375"/>
      <c r="N7" s="573"/>
    </row>
    <row r="8" spans="1:14" s="80" customFormat="1" ht="14.25" customHeight="1">
      <c r="C8" s="468"/>
      <c r="D8" s="468"/>
      <c r="E8" s="468"/>
      <c r="F8" s="574" t="s">
        <v>29</v>
      </c>
      <c r="G8" s="574"/>
      <c r="H8" s="574"/>
      <c r="I8" s="574"/>
      <c r="J8" s="574"/>
      <c r="K8" s="574"/>
      <c r="L8" s="572"/>
      <c r="M8" s="572"/>
      <c r="N8" s="572"/>
    </row>
    <row r="9" spans="1:14" s="80" customFormat="1" ht="14.25" customHeight="1">
      <c r="A9" s="81"/>
      <c r="C9" s="89"/>
      <c r="D9" s="89"/>
      <c r="E9" s="89"/>
    </row>
    <row r="10" spans="1:14" s="80" customFormat="1" ht="14.25" customHeight="1">
      <c r="A10" s="81" t="s">
        <v>51</v>
      </c>
      <c r="C10" s="89"/>
      <c r="D10" s="89"/>
      <c r="E10" s="89"/>
      <c r="F10" s="82">
        <v>16000000</v>
      </c>
      <c r="G10" s="82"/>
      <c r="H10" s="82">
        <v>0</v>
      </c>
      <c r="I10" s="82"/>
      <c r="J10" s="82">
        <v>0</v>
      </c>
      <c r="K10" s="82"/>
      <c r="L10" s="82">
        <v>-11275</v>
      </c>
      <c r="M10" s="82"/>
      <c r="N10" s="82">
        <f>SUM(F10:L10)</f>
        <v>15988725</v>
      </c>
    </row>
    <row r="11" spans="1:14" s="80" customFormat="1" ht="4.9000000000000004" customHeight="1">
      <c r="A11" s="81"/>
      <c r="C11" s="89"/>
      <c r="D11" s="89"/>
      <c r="E11" s="89"/>
      <c r="F11" s="82"/>
      <c r="G11" s="82"/>
      <c r="H11" s="82"/>
      <c r="I11" s="82"/>
      <c r="J11" s="83"/>
      <c r="K11" s="82"/>
      <c r="L11" s="82"/>
      <c r="M11" s="82"/>
      <c r="N11" s="82"/>
    </row>
    <row r="12" spans="1:14" s="80" customFormat="1" ht="14.25" customHeight="1">
      <c r="A12" s="81" t="s">
        <v>169</v>
      </c>
      <c r="C12" s="89"/>
      <c r="D12" s="89"/>
      <c r="E12" s="89"/>
      <c r="F12" s="82"/>
      <c r="G12" s="82"/>
      <c r="H12" s="82"/>
      <c r="I12" s="82"/>
      <c r="J12" s="83"/>
      <c r="K12" s="82"/>
      <c r="L12" s="82"/>
      <c r="M12" s="82"/>
      <c r="N12" s="82"/>
    </row>
    <row r="13" spans="1:14" s="80" customFormat="1" ht="14.25" customHeight="1">
      <c r="A13" s="93" t="s">
        <v>208</v>
      </c>
      <c r="C13" s="89"/>
      <c r="D13" s="89"/>
      <c r="E13" s="89"/>
      <c r="F13" s="82">
        <v>35000000</v>
      </c>
      <c r="G13" s="82"/>
      <c r="H13" s="82">
        <v>0</v>
      </c>
      <c r="I13" s="82"/>
      <c r="J13" s="82">
        <v>0</v>
      </c>
      <c r="K13" s="82"/>
      <c r="L13" s="82">
        <v>0</v>
      </c>
      <c r="M13" s="82"/>
      <c r="N13" s="82">
        <f>SUM(F13:L13)</f>
        <v>35000000</v>
      </c>
    </row>
    <row r="14" spans="1:14" s="80" customFormat="1" ht="5.0999999999999996" customHeight="1">
      <c r="C14" s="89"/>
      <c r="D14" s="89"/>
      <c r="E14" s="89"/>
      <c r="F14" s="82"/>
      <c r="G14" s="82"/>
      <c r="H14" s="82"/>
      <c r="I14" s="82"/>
      <c r="J14" s="83"/>
      <c r="K14" s="82"/>
      <c r="L14" s="82"/>
      <c r="M14" s="82"/>
      <c r="N14" s="82"/>
    </row>
    <row r="15" spans="1:14" s="80" customFormat="1" ht="14.25" customHeight="1">
      <c r="A15" s="80" t="s">
        <v>170</v>
      </c>
      <c r="C15" s="89"/>
      <c r="D15" s="89"/>
      <c r="E15" s="89"/>
      <c r="F15" s="82">
        <v>0</v>
      </c>
      <c r="G15" s="82"/>
      <c r="H15" s="82">
        <v>14000000</v>
      </c>
      <c r="I15" s="82"/>
      <c r="J15" s="82">
        <v>0</v>
      </c>
      <c r="K15" s="82"/>
      <c r="L15" s="82">
        <v>0</v>
      </c>
      <c r="M15" s="82"/>
      <c r="N15" s="82">
        <f>SUM(F15:L15)</f>
        <v>14000000</v>
      </c>
    </row>
    <row r="16" spans="1:14" s="80" customFormat="1" ht="4.9000000000000004" customHeight="1">
      <c r="A16" s="81"/>
      <c r="C16" s="89"/>
      <c r="D16" s="89"/>
      <c r="E16" s="89"/>
      <c r="F16" s="82"/>
      <c r="G16" s="82"/>
      <c r="H16" s="82"/>
      <c r="I16" s="82"/>
      <c r="J16" s="83"/>
      <c r="K16" s="82"/>
      <c r="L16" s="82"/>
      <c r="M16" s="82"/>
      <c r="N16" s="82"/>
    </row>
    <row r="17" spans="1:15" s="80" customFormat="1" ht="14.25" customHeight="1">
      <c r="A17" s="84" t="s">
        <v>168</v>
      </c>
      <c r="C17" s="89"/>
      <c r="D17" s="89"/>
      <c r="E17" s="89"/>
      <c r="F17" s="19"/>
      <c r="G17" s="19"/>
      <c r="H17" s="19"/>
      <c r="I17" s="19"/>
      <c r="J17" s="19"/>
      <c r="K17" s="19"/>
      <c r="L17" s="241"/>
      <c r="M17" s="241"/>
      <c r="N17" s="19"/>
    </row>
    <row r="18" spans="1:15" s="80" customFormat="1" ht="14.25" customHeight="1">
      <c r="A18" s="36" t="s">
        <v>89</v>
      </c>
      <c r="C18" s="89"/>
      <c r="D18" s="89"/>
      <c r="E18" s="89"/>
      <c r="F18" s="19"/>
      <c r="G18" s="19"/>
      <c r="H18" s="19"/>
      <c r="I18" s="19"/>
      <c r="J18" s="19"/>
      <c r="K18" s="19"/>
      <c r="L18" s="241"/>
      <c r="M18" s="241"/>
      <c r="N18" s="19"/>
    </row>
    <row r="19" spans="1:15" s="80" customFormat="1" ht="4.9000000000000004" customHeight="1">
      <c r="C19" s="89"/>
      <c r="D19" s="89"/>
      <c r="E19" s="89"/>
      <c r="F19" s="19"/>
      <c r="G19" s="19"/>
      <c r="H19" s="19"/>
      <c r="I19" s="19"/>
      <c r="J19" s="19"/>
      <c r="K19" s="19"/>
      <c r="L19" s="241"/>
      <c r="M19" s="241"/>
      <c r="N19" s="19"/>
    </row>
    <row r="20" spans="1:15" s="80" customFormat="1" ht="14.25" customHeight="1">
      <c r="A20" s="84" t="s">
        <v>225</v>
      </c>
      <c r="C20" s="89"/>
      <c r="D20" s="89"/>
      <c r="E20" s="89"/>
      <c r="F20" s="85">
        <v>0</v>
      </c>
      <c r="G20" s="241"/>
      <c r="H20" s="85">
        <v>0</v>
      </c>
      <c r="I20" s="19"/>
      <c r="J20" s="85">
        <v>0</v>
      </c>
      <c r="K20" s="19"/>
      <c r="L20" s="85">
        <f>+'PL '!I61</f>
        <v>-29150</v>
      </c>
      <c r="M20" s="241"/>
      <c r="N20" s="86">
        <f>SUM(F20:L20)</f>
        <v>-29150</v>
      </c>
    </row>
    <row r="21" spans="1:15" s="80" customFormat="1" ht="3" customHeight="1">
      <c r="A21" s="84"/>
      <c r="C21" s="89"/>
      <c r="D21" s="89"/>
      <c r="E21" s="89"/>
      <c r="F21" s="87"/>
      <c r="G21" s="88"/>
      <c r="H21" s="87"/>
      <c r="I21" s="19"/>
      <c r="J21" s="87"/>
      <c r="K21" s="19"/>
      <c r="L21" s="505"/>
      <c r="M21" s="241"/>
      <c r="N21" s="506"/>
    </row>
    <row r="22" spans="1:15" s="80" customFormat="1" ht="14.25" customHeight="1">
      <c r="A22" s="84" t="s">
        <v>88</v>
      </c>
      <c r="C22" s="89"/>
      <c r="D22" s="89"/>
      <c r="E22" s="89"/>
      <c r="F22" s="87"/>
      <c r="G22" s="88"/>
      <c r="H22" s="87"/>
      <c r="I22" s="19"/>
      <c r="J22" s="87"/>
      <c r="K22" s="19"/>
      <c r="L22" s="505"/>
      <c r="M22" s="241"/>
      <c r="N22" s="506"/>
    </row>
    <row r="23" spans="1:15" s="80" customFormat="1" ht="14.25" customHeight="1">
      <c r="A23" s="36" t="s">
        <v>89</v>
      </c>
      <c r="C23" s="89"/>
      <c r="D23" s="89"/>
      <c r="E23" s="89"/>
      <c r="F23" s="94">
        <v>0</v>
      </c>
      <c r="G23" s="19"/>
      <c r="H23" s="94">
        <v>0</v>
      </c>
      <c r="I23" s="19"/>
      <c r="J23" s="94">
        <f>CI!J16</f>
        <v>2039044</v>
      </c>
      <c r="K23" s="19"/>
      <c r="L23" s="94">
        <v>0</v>
      </c>
      <c r="M23" s="241"/>
      <c r="N23" s="94">
        <f>SUM(F23:L23)</f>
        <v>2039044</v>
      </c>
    </row>
    <row r="24" spans="1:15" s="80" customFormat="1" ht="3" customHeight="1">
      <c r="A24" s="36"/>
      <c r="C24" s="89"/>
      <c r="D24" s="89"/>
      <c r="E24" s="89"/>
      <c r="F24" s="88"/>
      <c r="G24" s="88"/>
      <c r="H24" s="88"/>
      <c r="I24" s="19"/>
      <c r="J24" s="88"/>
      <c r="K24" s="19"/>
      <c r="L24" s="88"/>
      <c r="M24" s="241"/>
      <c r="N24" s="88"/>
    </row>
    <row r="25" spans="1:15" s="80" customFormat="1" ht="14.25" customHeight="1">
      <c r="A25" s="36"/>
      <c r="C25" s="89"/>
      <c r="D25" s="89"/>
      <c r="E25" s="89"/>
      <c r="F25" s="19">
        <f>SUM(F20:F23)</f>
        <v>0</v>
      </c>
      <c r="G25" s="19"/>
      <c r="H25" s="19">
        <f>SUM(H20:H23)</f>
        <v>0</v>
      </c>
      <c r="I25" s="19"/>
      <c r="J25" s="19">
        <f>SUM(J20:J23)</f>
        <v>2039044</v>
      </c>
      <c r="K25" s="19"/>
      <c r="L25" s="19">
        <f>SUM(L20:L23)</f>
        <v>-29150</v>
      </c>
      <c r="M25" s="241"/>
      <c r="N25" s="19">
        <f>SUM(N20:N23)</f>
        <v>2009894</v>
      </c>
    </row>
    <row r="26" spans="1:15" s="80" customFormat="1" ht="7.15" customHeight="1">
      <c r="C26" s="89"/>
      <c r="D26" s="89"/>
      <c r="E26" s="89"/>
      <c r="F26" s="507"/>
      <c r="G26" s="19"/>
      <c r="H26" s="507"/>
      <c r="I26" s="19"/>
      <c r="J26" s="19"/>
      <c r="K26" s="19"/>
      <c r="L26" s="508"/>
      <c r="M26" s="241"/>
      <c r="N26" s="507"/>
    </row>
    <row r="27" spans="1:15" s="80" customFormat="1" ht="3" customHeight="1">
      <c r="C27" s="89"/>
      <c r="D27" s="89"/>
      <c r="E27" s="89"/>
      <c r="F27" s="19"/>
      <c r="G27" s="19"/>
      <c r="H27" s="19"/>
      <c r="I27" s="19"/>
      <c r="J27" s="509"/>
      <c r="K27" s="19"/>
      <c r="L27" s="241"/>
      <c r="M27" s="241"/>
      <c r="N27" s="19"/>
    </row>
    <row r="28" spans="1:15" s="80" customFormat="1" ht="14.25" customHeight="1">
      <c r="A28" s="81" t="s">
        <v>90</v>
      </c>
      <c r="B28" s="510"/>
      <c r="C28" s="511"/>
      <c r="D28" s="511"/>
      <c r="E28" s="511"/>
      <c r="F28" s="82">
        <f>+F25+F10+F13</f>
        <v>51000000</v>
      </c>
      <c r="G28" s="82"/>
      <c r="H28" s="82">
        <f>+H25+H10+H15</f>
        <v>14000000</v>
      </c>
      <c r="I28" s="82"/>
      <c r="J28" s="82">
        <f>+J25+J10</f>
        <v>2039044</v>
      </c>
      <c r="K28" s="82"/>
      <c r="L28" s="82">
        <f>+L25+L10</f>
        <v>-40425</v>
      </c>
      <c r="M28" s="82"/>
      <c r="N28" s="82">
        <f>+N25+N10+N13+N15</f>
        <v>66998619</v>
      </c>
      <c r="O28" s="512">
        <f>+BS!M53-EQ!N28</f>
        <v>0</v>
      </c>
    </row>
    <row r="29" spans="1:15" ht="4.9000000000000004" customHeight="1">
      <c r="A29" s="81"/>
      <c r="B29" s="510"/>
      <c r="C29" s="511"/>
      <c r="D29" s="511"/>
      <c r="E29" s="511"/>
      <c r="F29" s="82"/>
      <c r="G29" s="82"/>
      <c r="H29" s="82"/>
      <c r="I29" s="82"/>
      <c r="J29" s="82"/>
      <c r="K29" s="82"/>
      <c r="L29" s="82"/>
      <c r="M29" s="82"/>
      <c r="N29" s="82"/>
    </row>
    <row r="30" spans="1:15" ht="14.25" customHeight="1">
      <c r="A30" s="81" t="s">
        <v>169</v>
      </c>
      <c r="B30" s="510"/>
      <c r="C30" s="511"/>
      <c r="D30" s="511"/>
      <c r="E30" s="511"/>
      <c r="F30" s="82"/>
      <c r="G30" s="82"/>
      <c r="H30" s="82"/>
      <c r="I30" s="82"/>
      <c r="J30" s="82"/>
      <c r="K30" s="82"/>
      <c r="L30" s="82"/>
      <c r="M30" s="82"/>
      <c r="N30" s="82"/>
    </row>
    <row r="31" spans="1:15" ht="14.25" customHeight="1">
      <c r="A31" s="93" t="s">
        <v>208</v>
      </c>
      <c r="B31" s="510"/>
      <c r="C31" s="511"/>
      <c r="D31" s="511"/>
      <c r="E31" s="511"/>
      <c r="F31" s="19">
        <v>0</v>
      </c>
      <c r="G31" s="19"/>
      <c r="H31" s="19">
        <v>0</v>
      </c>
      <c r="I31" s="19"/>
      <c r="J31" s="19">
        <v>0</v>
      </c>
      <c r="K31" s="19"/>
      <c r="L31" s="19">
        <v>0</v>
      </c>
      <c r="M31" s="19"/>
      <c r="N31" s="19">
        <f>SUM(F31:L31)</f>
        <v>0</v>
      </c>
    </row>
    <row r="32" spans="1:15" ht="4.9000000000000004" customHeight="1">
      <c r="C32" s="89"/>
      <c r="D32" s="89"/>
      <c r="E32" s="89"/>
      <c r="F32" s="516"/>
      <c r="G32" s="516"/>
      <c r="H32" s="516"/>
      <c r="I32" s="241"/>
      <c r="J32" s="241"/>
      <c r="K32" s="241"/>
      <c r="L32" s="19"/>
      <c r="M32" s="19"/>
      <c r="N32" s="241"/>
    </row>
    <row r="33" spans="1:15" ht="14.25" customHeight="1">
      <c r="A33" s="80" t="s">
        <v>170</v>
      </c>
      <c r="C33" s="89"/>
      <c r="D33" s="89"/>
      <c r="E33" s="89"/>
      <c r="F33" s="19">
        <v>0</v>
      </c>
      <c r="G33" s="19"/>
      <c r="H33" s="19">
        <v>0</v>
      </c>
      <c r="I33" s="19"/>
      <c r="J33" s="19">
        <v>0</v>
      </c>
      <c r="K33" s="19"/>
      <c r="L33" s="19">
        <v>0</v>
      </c>
      <c r="M33" s="19"/>
      <c r="N33" s="19">
        <f>SUM(F33:L33)</f>
        <v>0</v>
      </c>
    </row>
    <row r="34" spans="1:15" ht="4.9000000000000004" customHeight="1">
      <c r="C34" s="89"/>
      <c r="D34" s="89"/>
      <c r="E34" s="89"/>
      <c r="F34" s="516"/>
      <c r="G34" s="516"/>
      <c r="H34" s="516"/>
      <c r="I34" s="241"/>
      <c r="J34" s="241"/>
      <c r="K34" s="241"/>
      <c r="L34" s="19"/>
      <c r="M34" s="19"/>
      <c r="N34" s="241"/>
    </row>
    <row r="35" spans="1:15" ht="14.25" customHeight="1">
      <c r="A35" s="52" t="s">
        <v>168</v>
      </c>
      <c r="C35" s="89"/>
      <c r="D35" s="89"/>
      <c r="E35" s="89"/>
      <c r="F35" s="516"/>
      <c r="G35" s="516"/>
      <c r="H35" s="516"/>
      <c r="I35" s="241"/>
      <c r="J35" s="241"/>
      <c r="K35" s="241"/>
      <c r="L35" s="19"/>
      <c r="M35" s="19"/>
      <c r="N35" s="241"/>
    </row>
    <row r="36" spans="1:15" ht="14.25" customHeight="1">
      <c r="A36" s="136" t="s">
        <v>287</v>
      </c>
      <c r="C36" s="89"/>
      <c r="D36" s="89"/>
      <c r="E36" s="89"/>
      <c r="F36" s="516"/>
      <c r="G36" s="516"/>
      <c r="H36" s="516"/>
      <c r="I36" s="241"/>
      <c r="J36" s="241"/>
      <c r="K36" s="241"/>
      <c r="L36" s="19"/>
      <c r="M36" s="19"/>
      <c r="N36" s="241"/>
    </row>
    <row r="37" spans="1:15" ht="4.9000000000000004" customHeight="1">
      <c r="C37" s="89"/>
      <c r="D37" s="89"/>
      <c r="E37" s="89"/>
      <c r="F37" s="516"/>
      <c r="G37" s="516"/>
      <c r="H37" s="516"/>
      <c r="I37" s="241"/>
      <c r="J37" s="241"/>
      <c r="K37" s="241"/>
      <c r="L37" s="19"/>
      <c r="M37" s="19"/>
      <c r="N37" s="241"/>
    </row>
    <row r="38" spans="1:15" ht="14.25" customHeight="1">
      <c r="A38" s="84" t="s">
        <v>288</v>
      </c>
      <c r="C38" s="89"/>
      <c r="D38" s="89"/>
      <c r="E38" s="89"/>
      <c r="F38" s="86"/>
      <c r="G38" s="19"/>
      <c r="H38" s="86"/>
      <c r="I38" s="19"/>
      <c r="J38" s="86"/>
      <c r="K38" s="19"/>
      <c r="L38" s="86"/>
      <c r="M38" s="19"/>
      <c r="N38" s="86"/>
    </row>
    <row r="39" spans="1:15" ht="14.25" customHeight="1">
      <c r="A39" s="240" t="s">
        <v>289</v>
      </c>
      <c r="C39" s="89"/>
      <c r="D39" s="89"/>
      <c r="E39" s="89"/>
      <c r="F39" s="506">
        <v>0</v>
      </c>
      <c r="G39" s="19"/>
      <c r="H39" s="506">
        <v>0</v>
      </c>
      <c r="I39" s="19"/>
      <c r="J39" s="506">
        <v>0</v>
      </c>
      <c r="K39" s="19"/>
      <c r="L39" s="506">
        <f>'PL '!G61</f>
        <v>3169783</v>
      </c>
      <c r="M39" s="19"/>
      <c r="N39" s="506">
        <f>SUM(F39:L39)</f>
        <v>3169783</v>
      </c>
    </row>
    <row r="40" spans="1:15" ht="3" customHeight="1">
      <c r="A40" s="84"/>
      <c r="C40" s="89"/>
      <c r="D40" s="89"/>
      <c r="E40" s="89"/>
      <c r="F40" s="87"/>
      <c r="G40" s="88"/>
      <c r="H40" s="87"/>
      <c r="I40" s="19"/>
      <c r="J40" s="506"/>
      <c r="K40" s="19"/>
      <c r="L40" s="506"/>
      <c r="M40" s="19"/>
      <c r="N40" s="506"/>
    </row>
    <row r="41" spans="1:15" ht="14.25" customHeight="1">
      <c r="A41" s="84" t="s">
        <v>88</v>
      </c>
      <c r="C41" s="89"/>
      <c r="D41" s="89"/>
      <c r="E41" s="89"/>
      <c r="F41" s="517"/>
      <c r="G41" s="89"/>
      <c r="H41" s="517"/>
      <c r="I41" s="89"/>
      <c r="J41" s="517"/>
      <c r="K41" s="89"/>
      <c r="L41" s="517"/>
      <c r="M41" s="89"/>
      <c r="N41" s="517"/>
    </row>
    <row r="42" spans="1:15" ht="14.25" customHeight="1">
      <c r="A42" s="36" t="s">
        <v>287</v>
      </c>
      <c r="C42" s="89"/>
      <c r="D42" s="89"/>
      <c r="E42" s="89"/>
      <c r="F42" s="94">
        <v>0</v>
      </c>
      <c r="G42" s="19"/>
      <c r="H42" s="94">
        <v>0</v>
      </c>
      <c r="I42" s="19"/>
      <c r="J42" s="518">
        <f>+CI!H16</f>
        <v>0</v>
      </c>
      <c r="K42" s="19"/>
      <c r="L42" s="94">
        <v>0</v>
      </c>
      <c r="M42" s="19"/>
      <c r="N42" s="94">
        <f>SUM(F42:L42)</f>
        <v>0</v>
      </c>
    </row>
    <row r="43" spans="1:15" ht="3" customHeight="1">
      <c r="A43" s="36"/>
      <c r="C43" s="89"/>
      <c r="D43" s="89"/>
      <c r="E43" s="89"/>
      <c r="F43" s="88"/>
      <c r="G43" s="88"/>
      <c r="H43" s="88"/>
      <c r="I43" s="19"/>
      <c r="J43" s="19"/>
      <c r="K43" s="19"/>
      <c r="L43" s="88"/>
      <c r="M43" s="19"/>
      <c r="N43" s="19"/>
    </row>
    <row r="44" spans="1:15" ht="14.25" customHeight="1">
      <c r="A44" s="36"/>
      <c r="C44" s="89"/>
      <c r="D44" s="89"/>
      <c r="E44" s="89"/>
      <c r="F44" s="19">
        <f>SUM(F38:F42)</f>
        <v>0</v>
      </c>
      <c r="G44" s="19"/>
      <c r="H44" s="19">
        <f>SUM(H38:H42)</f>
        <v>0</v>
      </c>
      <c r="I44" s="19"/>
      <c r="J44" s="19">
        <f>SUM(J38:J42)</f>
        <v>0</v>
      </c>
      <c r="K44" s="19"/>
      <c r="L44" s="19">
        <f>SUM(L38:L42)</f>
        <v>3169783</v>
      </c>
      <c r="M44" s="241"/>
      <c r="N44" s="19">
        <f>SUM(N38:N42)</f>
        <v>3169783</v>
      </c>
    </row>
    <row r="45" spans="1:15" ht="4.9000000000000004" customHeight="1">
      <c r="C45" s="89"/>
      <c r="D45" s="89"/>
      <c r="E45" s="89"/>
      <c r="F45" s="241"/>
      <c r="G45" s="241"/>
      <c r="H45" s="241"/>
      <c r="I45" s="241"/>
      <c r="J45" s="241"/>
      <c r="K45" s="241"/>
      <c r="L45" s="19"/>
      <c r="M45" s="19"/>
      <c r="N45" s="241"/>
    </row>
    <row r="46" spans="1:15" ht="22.15" customHeight="1" thickBot="1">
      <c r="A46" s="81" t="s">
        <v>290</v>
      </c>
      <c r="C46" s="89"/>
      <c r="D46" s="89"/>
      <c r="E46" s="89"/>
      <c r="F46" s="519">
        <f>F28+F31+F33+F44</f>
        <v>51000000</v>
      </c>
      <c r="G46" s="520"/>
      <c r="H46" s="519">
        <f>H28+H31+H33+H44</f>
        <v>14000000</v>
      </c>
      <c r="I46" s="520"/>
      <c r="J46" s="519">
        <f>J28+J31+J33+J44</f>
        <v>2039044</v>
      </c>
      <c r="K46" s="520"/>
      <c r="L46" s="519">
        <f>L28+L31+L33+L44</f>
        <v>3129358</v>
      </c>
      <c r="M46" s="520"/>
      <c r="N46" s="519">
        <f>N28+N31+N33+N44</f>
        <v>70168402</v>
      </c>
      <c r="O46" s="242">
        <f>+N46-BS!K53</f>
        <v>0</v>
      </c>
    </row>
    <row r="47" spans="1:15" ht="14.25" customHeight="1" thickTop="1">
      <c r="C47" s="89"/>
      <c r="D47" s="89"/>
      <c r="E47" s="89"/>
      <c r="F47" s="89"/>
      <c r="G47" s="89"/>
      <c r="H47" s="89"/>
      <c r="I47" s="89"/>
      <c r="J47" s="89"/>
      <c r="K47" s="89"/>
      <c r="L47" s="18"/>
      <c r="M47" s="18"/>
      <c r="N47" s="89"/>
    </row>
    <row r="48" spans="1:15" ht="14.25" customHeight="1">
      <c r="A48" s="80" t="s">
        <v>9</v>
      </c>
      <c r="C48" s="89"/>
      <c r="D48" s="89"/>
      <c r="E48" s="89"/>
      <c r="F48" s="89"/>
      <c r="G48" s="89"/>
      <c r="H48" s="89"/>
      <c r="I48" s="89"/>
      <c r="J48" s="89"/>
      <c r="K48" s="89"/>
      <c r="L48" s="18"/>
      <c r="M48" s="18"/>
      <c r="N48" s="89"/>
    </row>
    <row r="49" spans="1:14" ht="14.25" customHeight="1">
      <c r="C49" s="89"/>
      <c r="D49" s="89"/>
      <c r="E49" s="89"/>
      <c r="F49" s="89"/>
      <c r="G49" s="89"/>
      <c r="H49" s="89"/>
      <c r="I49" s="89"/>
      <c r="J49" s="89"/>
      <c r="K49" s="89"/>
      <c r="L49" s="18"/>
      <c r="M49" s="18"/>
      <c r="N49" s="89"/>
    </row>
    <row r="50" spans="1:14" ht="14.25" customHeight="1">
      <c r="C50" s="89"/>
      <c r="D50" s="89"/>
      <c r="E50" s="89"/>
      <c r="F50" s="89"/>
      <c r="G50" s="89"/>
      <c r="H50" s="89"/>
      <c r="I50" s="89"/>
      <c r="J50" s="89"/>
      <c r="K50" s="89"/>
      <c r="L50" s="18"/>
      <c r="M50" s="18"/>
      <c r="N50" s="89"/>
    </row>
    <row r="51" spans="1:14" ht="14.25" customHeight="1">
      <c r="C51" s="89"/>
      <c r="D51" s="89"/>
      <c r="E51" s="89"/>
      <c r="F51" s="89"/>
      <c r="G51" s="89"/>
      <c r="H51" s="89"/>
      <c r="I51" s="89"/>
      <c r="J51" s="89"/>
      <c r="K51" s="89"/>
      <c r="L51" s="18"/>
      <c r="M51" s="18"/>
      <c r="N51" s="89"/>
    </row>
    <row r="52" spans="1:14" ht="14.25" customHeight="1">
      <c r="C52" s="89"/>
      <c r="D52" s="89"/>
      <c r="E52" s="89"/>
      <c r="F52" s="89"/>
      <c r="G52" s="89"/>
      <c r="H52" s="89"/>
      <c r="I52" s="89"/>
      <c r="J52" s="89"/>
      <c r="K52" s="89"/>
      <c r="L52" s="18"/>
      <c r="M52" s="18"/>
      <c r="N52" s="89"/>
    </row>
    <row r="57" spans="1:14" ht="14.25" customHeight="1">
      <c r="A57" s="90" t="s">
        <v>24</v>
      </c>
      <c r="B57" s="90"/>
      <c r="C57" s="91"/>
      <c r="D57" s="90"/>
      <c r="E57" s="90"/>
      <c r="F57" s="90"/>
      <c r="G57" s="90"/>
      <c r="H57" s="90"/>
      <c r="I57" s="90"/>
      <c r="J57" s="90"/>
      <c r="K57" s="90"/>
      <c r="L57" s="90"/>
      <c r="M57" s="90"/>
      <c r="N57" s="92" t="s">
        <v>25</v>
      </c>
    </row>
  </sheetData>
  <mergeCells count="6">
    <mergeCell ref="F5:F7"/>
    <mergeCell ref="L5:L7"/>
    <mergeCell ref="N5:N7"/>
    <mergeCell ref="F8:N8"/>
    <mergeCell ref="J5:J7"/>
    <mergeCell ref="H5:H7"/>
  </mergeCells>
  <printOptions horizontalCentered="1"/>
  <pageMargins left="0.8" right="0.3" top="1" bottom="0.5" header="0.45" footer="0"/>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8">
    <tabColor theme="0"/>
  </sheetPr>
  <dimension ref="A1:Y563"/>
  <sheetViews>
    <sheetView showGridLines="0" tabSelected="1" view="pageBreakPreview" topLeftCell="A74" zoomScaleSheetLayoutView="100" workbookViewId="0">
      <selection activeCell="A304" sqref="A304"/>
    </sheetView>
  </sheetViews>
  <sheetFormatPr defaultColWidth="9.28515625" defaultRowHeight="14.25" customHeight="1"/>
  <cols>
    <col min="1" max="1" width="5.7109375" style="249" customWidth="1"/>
    <col min="2" max="2" width="11.28515625" style="248" customWidth="1"/>
    <col min="3" max="3" width="1.140625" style="248" customWidth="1"/>
    <col min="4" max="4" width="11.28515625" style="248" customWidth="1"/>
    <col min="5" max="6" width="9.7109375" style="248" customWidth="1"/>
    <col min="7" max="7" width="4.7109375" style="248" customWidth="1"/>
    <col min="8" max="8" width="5.7109375" style="248" customWidth="1"/>
    <col min="9" max="9" width="7.7109375" style="248" customWidth="1"/>
    <col min="10" max="10" width="13.28515625" style="248" bestFit="1" customWidth="1"/>
    <col min="11" max="11" width="0.7109375" style="248" customWidth="1"/>
    <col min="12" max="12" width="13.28515625" style="248" customWidth="1"/>
    <col min="13" max="13" width="10.28515625" style="247" bestFit="1" customWidth="1"/>
    <col min="14" max="14" width="9.5703125" style="247" bestFit="1" customWidth="1"/>
    <col min="15" max="15" width="9.28515625" style="247"/>
    <col min="16" max="16" width="9.5703125" style="247" bestFit="1" customWidth="1"/>
    <col min="17" max="16384" width="9.28515625" style="247"/>
  </cols>
  <sheetData>
    <row r="1" spans="1:13" s="225" customFormat="1" ht="16.899999999999999" customHeight="1">
      <c r="A1" s="362" t="str">
        <f>+'PL '!A1:G1</f>
        <v>A.N. EQUITIES (PVT.) LIMITED</v>
      </c>
      <c r="B1" s="363"/>
      <c r="C1" s="363"/>
      <c r="D1" s="363"/>
      <c r="E1" s="363"/>
      <c r="F1" s="363"/>
      <c r="G1" s="363"/>
      <c r="H1" s="363"/>
      <c r="I1" s="363"/>
      <c r="J1" s="363"/>
      <c r="K1" s="363"/>
      <c r="L1" s="363"/>
    </row>
    <row r="2" spans="1:13" s="225" customFormat="1" ht="16.899999999999999" customHeight="1">
      <c r="A2" s="364" t="s">
        <v>243</v>
      </c>
      <c r="B2" s="363"/>
      <c r="C2" s="363"/>
      <c r="D2" s="363"/>
      <c r="E2" s="363"/>
      <c r="F2" s="363"/>
      <c r="G2" s="363"/>
      <c r="H2" s="363"/>
      <c r="I2" s="363"/>
      <c r="J2" s="363"/>
      <c r="K2" s="363"/>
      <c r="L2" s="363"/>
    </row>
    <row r="3" spans="1:13" s="225" customFormat="1" ht="16.899999999999999" customHeight="1">
      <c r="A3" s="362" t="str">
        <f>+'PL '!A3</f>
        <v>FOR THE QUARTER ENDED SEPTEMBER 30, 2016</v>
      </c>
      <c r="B3" s="365"/>
      <c r="C3" s="365"/>
      <c r="D3" s="365"/>
      <c r="E3" s="365"/>
      <c r="F3" s="365"/>
      <c r="G3" s="365"/>
      <c r="H3" s="365"/>
      <c r="I3" s="365"/>
      <c r="J3" s="365"/>
      <c r="K3" s="365"/>
      <c r="L3" s="365"/>
      <c r="M3" s="366"/>
    </row>
    <row r="4" spans="1:13" s="2" customFormat="1" ht="14.25" customHeight="1">
      <c r="A4" s="6"/>
      <c r="B4" s="6"/>
      <c r="C4" s="6"/>
      <c r="D4" s="6"/>
      <c r="E4" s="6"/>
      <c r="F4" s="6"/>
      <c r="G4" s="6"/>
      <c r="H4" s="6"/>
      <c r="I4" s="6"/>
      <c r="J4" s="6"/>
      <c r="K4" s="6"/>
      <c r="L4" s="6"/>
    </row>
    <row r="5" spans="1:13" s="2" customFormat="1" ht="14.25" customHeight="1">
      <c r="A5" s="243">
        <v>1</v>
      </c>
      <c r="B5" s="1" t="s">
        <v>231</v>
      </c>
      <c r="C5" s="1"/>
    </row>
    <row r="6" spans="1:13" s="2" customFormat="1" ht="7.9" customHeight="1">
      <c r="A6" s="427"/>
      <c r="B6" s="426"/>
      <c r="C6" s="426"/>
      <c r="D6" s="426"/>
      <c r="E6" s="426"/>
      <c r="F6" s="426"/>
      <c r="G6" s="426"/>
      <c r="H6" s="426"/>
      <c r="I6" s="426"/>
      <c r="J6" s="426"/>
      <c r="K6" s="426"/>
      <c r="L6" s="426"/>
    </row>
    <row r="7" spans="1:13" s="2" customFormat="1" ht="14.25" customHeight="1">
      <c r="A7" s="427"/>
      <c r="B7" s="577" t="s">
        <v>155</v>
      </c>
      <c r="C7" s="577"/>
      <c r="D7" s="577"/>
      <c r="E7" s="577"/>
      <c r="F7" s="577"/>
      <c r="G7" s="577"/>
      <c r="H7" s="577"/>
      <c r="I7" s="577"/>
      <c r="J7" s="577"/>
      <c r="K7" s="577"/>
      <c r="L7" s="577"/>
    </row>
    <row r="8" spans="1:13" s="2" customFormat="1" ht="16.149999999999999" customHeight="1">
      <c r="A8" s="427"/>
      <c r="B8" s="577"/>
      <c r="C8" s="577"/>
      <c r="D8" s="577"/>
      <c r="E8" s="577"/>
      <c r="F8" s="577"/>
      <c r="G8" s="577"/>
      <c r="H8" s="577"/>
      <c r="I8" s="577"/>
      <c r="J8" s="577"/>
      <c r="K8" s="577"/>
      <c r="L8" s="577"/>
    </row>
    <row r="9" spans="1:13" s="2" customFormat="1" ht="14.25" customHeight="1">
      <c r="A9" s="427"/>
      <c r="B9" s="577"/>
      <c r="C9" s="577"/>
      <c r="D9" s="577"/>
      <c r="E9" s="577"/>
      <c r="F9" s="577"/>
      <c r="G9" s="577"/>
      <c r="H9" s="577"/>
      <c r="I9" s="577"/>
      <c r="J9" s="577"/>
      <c r="K9" s="577"/>
      <c r="L9" s="577"/>
    </row>
    <row r="10" spans="1:13" s="2" customFormat="1" ht="14.25" customHeight="1">
      <c r="A10" s="427"/>
      <c r="B10" s="577"/>
      <c r="C10" s="577"/>
      <c r="D10" s="577"/>
      <c r="E10" s="577"/>
      <c r="F10" s="577"/>
      <c r="G10" s="577"/>
      <c r="H10" s="577"/>
      <c r="I10" s="577"/>
      <c r="J10" s="577"/>
      <c r="K10" s="577"/>
      <c r="L10" s="577"/>
    </row>
    <row r="11" spans="1:13" s="2" customFormat="1" ht="14.25" customHeight="1">
      <c r="A11" s="427"/>
      <c r="B11" s="577"/>
      <c r="C11" s="577"/>
      <c r="D11" s="577"/>
      <c r="E11" s="577"/>
      <c r="F11" s="577"/>
      <c r="G11" s="577"/>
      <c r="H11" s="577"/>
      <c r="I11" s="577"/>
      <c r="J11" s="577"/>
      <c r="K11" s="577"/>
      <c r="L11" s="577"/>
    </row>
    <row r="12" spans="1:13" s="2" customFormat="1" ht="7.9" customHeight="1">
      <c r="A12" s="427"/>
      <c r="B12" s="428"/>
      <c r="C12" s="428"/>
      <c r="D12" s="428"/>
      <c r="E12" s="428"/>
      <c r="F12" s="428"/>
      <c r="G12" s="428"/>
      <c r="H12" s="428"/>
      <c r="I12" s="428"/>
      <c r="J12" s="428"/>
      <c r="K12" s="428"/>
      <c r="L12" s="428"/>
    </row>
    <row r="13" spans="1:13" s="2" customFormat="1" ht="14.25" customHeight="1">
      <c r="A13" s="243">
        <f>1+A5</f>
        <v>2</v>
      </c>
      <c r="B13" s="10" t="s">
        <v>229</v>
      </c>
      <c r="C13" s="429"/>
      <c r="D13" s="426"/>
      <c r="E13" s="428"/>
      <c r="F13" s="428"/>
      <c r="G13" s="428"/>
      <c r="H13" s="428"/>
      <c r="I13" s="428"/>
      <c r="J13" s="428"/>
      <c r="K13" s="428"/>
      <c r="L13" s="428"/>
    </row>
    <row r="14" spans="1:13" s="2" customFormat="1" ht="7.9" customHeight="1">
      <c r="A14" s="427"/>
      <c r="B14" s="428"/>
      <c r="C14" s="428"/>
      <c r="D14" s="428"/>
      <c r="E14" s="428"/>
      <c r="F14" s="428"/>
      <c r="G14" s="428"/>
      <c r="H14" s="428"/>
      <c r="I14" s="428"/>
      <c r="J14" s="428"/>
      <c r="K14" s="428"/>
      <c r="L14" s="428"/>
    </row>
    <row r="15" spans="1:13" s="2" customFormat="1" ht="14.25" customHeight="1">
      <c r="A15" s="427"/>
      <c r="B15" s="577" t="s">
        <v>252</v>
      </c>
      <c r="C15" s="577"/>
      <c r="D15" s="577"/>
      <c r="E15" s="577"/>
      <c r="F15" s="577"/>
      <c r="G15" s="577"/>
      <c r="H15" s="577"/>
      <c r="I15" s="577"/>
      <c r="J15" s="577"/>
      <c r="K15" s="577"/>
      <c r="L15" s="577"/>
    </row>
    <row r="16" spans="1:13" s="2" customFormat="1" ht="14.25" customHeight="1">
      <c r="A16" s="427"/>
      <c r="B16" s="577"/>
      <c r="C16" s="577"/>
      <c r="D16" s="577"/>
      <c r="E16" s="577"/>
      <c r="F16" s="577"/>
      <c r="G16" s="577"/>
      <c r="H16" s="577"/>
      <c r="I16" s="577"/>
      <c r="J16" s="577"/>
      <c r="K16" s="577"/>
      <c r="L16" s="577"/>
    </row>
    <row r="17" spans="1:13" s="2" customFormat="1" ht="16.149999999999999" customHeight="1">
      <c r="A17" s="427"/>
      <c r="B17" s="577"/>
      <c r="C17" s="577"/>
      <c r="D17" s="577"/>
      <c r="E17" s="577"/>
      <c r="F17" s="577"/>
      <c r="G17" s="577"/>
      <c r="H17" s="577"/>
      <c r="I17" s="577"/>
      <c r="J17" s="577"/>
      <c r="K17" s="577"/>
      <c r="L17" s="577"/>
    </row>
    <row r="18" spans="1:13" s="2" customFormat="1" ht="16.149999999999999" customHeight="1">
      <c r="A18" s="427"/>
      <c r="B18" s="577"/>
      <c r="C18" s="577"/>
      <c r="D18" s="577"/>
      <c r="E18" s="577"/>
      <c r="F18" s="577"/>
      <c r="G18" s="577"/>
      <c r="H18" s="577"/>
      <c r="I18" s="577"/>
      <c r="J18" s="577"/>
      <c r="K18" s="577"/>
      <c r="L18" s="577"/>
    </row>
    <row r="19" spans="1:13" s="2" customFormat="1" ht="14.25" customHeight="1">
      <c r="A19" s="427"/>
      <c r="B19" s="577"/>
      <c r="C19" s="577"/>
      <c r="D19" s="577"/>
      <c r="E19" s="577"/>
      <c r="F19" s="577"/>
      <c r="G19" s="577"/>
      <c r="H19" s="577"/>
      <c r="I19" s="577"/>
      <c r="J19" s="577"/>
      <c r="K19" s="577"/>
      <c r="L19" s="577"/>
    </row>
    <row r="20" spans="1:13" s="2" customFormat="1" ht="14.25" customHeight="1">
      <c r="A20" s="427"/>
      <c r="B20" s="577"/>
      <c r="C20" s="577"/>
      <c r="D20" s="577"/>
      <c r="E20" s="577"/>
      <c r="F20" s="577"/>
      <c r="G20" s="577"/>
      <c r="H20" s="577"/>
      <c r="I20" s="577"/>
      <c r="J20" s="577"/>
      <c r="K20" s="577"/>
      <c r="L20" s="577"/>
    </row>
    <row r="21" spans="1:13" s="2" customFormat="1" ht="14.25" customHeight="1">
      <c r="A21" s="427"/>
      <c r="B21" s="577"/>
      <c r="C21" s="577"/>
      <c r="D21" s="577"/>
      <c r="E21" s="577"/>
      <c r="F21" s="577"/>
      <c r="G21" s="577"/>
      <c r="H21" s="577"/>
      <c r="I21" s="577"/>
      <c r="J21" s="577"/>
      <c r="K21" s="577"/>
      <c r="L21" s="577"/>
    </row>
    <row r="22" spans="1:13" s="2" customFormat="1" ht="14.25" customHeight="1">
      <c r="A22" s="427"/>
      <c r="B22" s="577"/>
      <c r="C22" s="577"/>
      <c r="D22" s="577"/>
      <c r="E22" s="577"/>
      <c r="F22" s="577"/>
      <c r="G22" s="577"/>
      <c r="H22" s="577"/>
      <c r="I22" s="577"/>
      <c r="J22" s="577"/>
      <c r="K22" s="577"/>
      <c r="L22" s="577"/>
    </row>
    <row r="23" spans="1:13" s="2" customFormat="1" ht="7.9" customHeight="1">
      <c r="A23" s="427"/>
      <c r="B23" s="428"/>
      <c r="C23" s="428"/>
      <c r="D23" s="428"/>
      <c r="E23" s="428"/>
      <c r="F23" s="428"/>
      <c r="G23" s="428"/>
      <c r="H23" s="428"/>
      <c r="I23" s="428"/>
      <c r="J23" s="428"/>
      <c r="K23" s="428"/>
      <c r="L23" s="428"/>
    </row>
    <row r="24" spans="1:13" s="2" customFormat="1" ht="14.25" customHeight="1">
      <c r="A24" s="243">
        <f>1+A13</f>
        <v>3</v>
      </c>
      <c r="B24" s="11" t="s">
        <v>230</v>
      </c>
      <c r="C24" s="11"/>
      <c r="E24" s="376"/>
      <c r="F24" s="376"/>
      <c r="G24" s="376"/>
      <c r="H24" s="376"/>
      <c r="I24" s="376"/>
      <c r="J24" s="376"/>
      <c r="K24" s="376"/>
      <c r="L24" s="376"/>
    </row>
    <row r="25" spans="1:13" s="2" customFormat="1" ht="7.9" customHeight="1">
      <c r="A25" s="386"/>
      <c r="B25" s="376"/>
      <c r="C25" s="376"/>
      <c r="D25" s="376"/>
      <c r="E25" s="376"/>
      <c r="F25" s="376"/>
      <c r="G25" s="376"/>
      <c r="H25" s="376"/>
      <c r="I25" s="376"/>
      <c r="J25" s="376"/>
      <c r="K25" s="376"/>
      <c r="L25" s="376"/>
    </row>
    <row r="26" spans="1:13" s="2" customFormat="1" ht="14.25" customHeight="1">
      <c r="A26" s="11">
        <f>0.1+A24</f>
        <v>3.1</v>
      </c>
      <c r="B26" s="12" t="s">
        <v>13</v>
      </c>
      <c r="C26" s="12"/>
      <c r="E26" s="376"/>
      <c r="F26" s="376"/>
      <c r="G26" s="376"/>
      <c r="H26" s="376"/>
      <c r="I26" s="376"/>
      <c r="J26" s="376"/>
      <c r="K26" s="376"/>
      <c r="L26" s="376"/>
    </row>
    <row r="27" spans="1:13" s="2" customFormat="1" ht="7.9" customHeight="1">
      <c r="A27" s="386"/>
      <c r="B27" s="376"/>
      <c r="C27" s="376"/>
      <c r="D27" s="376"/>
      <c r="E27" s="376"/>
      <c r="F27" s="376"/>
      <c r="G27" s="376"/>
      <c r="H27" s="376"/>
      <c r="I27" s="376"/>
      <c r="J27" s="376"/>
      <c r="K27" s="376"/>
      <c r="L27" s="376"/>
    </row>
    <row r="28" spans="1:13" s="2" customFormat="1" ht="14.25" customHeight="1">
      <c r="A28" s="386"/>
      <c r="B28" s="603" t="s">
        <v>14</v>
      </c>
      <c r="C28" s="603"/>
      <c r="D28" s="603"/>
      <c r="E28" s="603"/>
      <c r="F28" s="603"/>
      <c r="G28" s="603"/>
      <c r="H28" s="603"/>
      <c r="I28" s="603"/>
      <c r="J28" s="603"/>
      <c r="K28" s="603"/>
      <c r="L28" s="603"/>
      <c r="M28" s="270"/>
    </row>
    <row r="29" spans="1:13" s="2" customFormat="1" ht="5.0999999999999996" customHeight="1">
      <c r="A29" s="427"/>
      <c r="B29" s="428"/>
      <c r="C29" s="428"/>
      <c r="D29" s="428"/>
      <c r="E29" s="428"/>
      <c r="F29" s="428"/>
      <c r="G29" s="428"/>
      <c r="H29" s="428"/>
      <c r="I29" s="428"/>
      <c r="J29" s="428"/>
      <c r="K29" s="428"/>
      <c r="L29" s="428"/>
    </row>
    <row r="30" spans="1:13" s="2" customFormat="1" ht="14.25" customHeight="1">
      <c r="A30" s="11">
        <f>+A26+0.1</f>
        <v>3.2</v>
      </c>
      <c r="B30" s="12" t="s">
        <v>247</v>
      </c>
      <c r="C30" s="12"/>
      <c r="D30" s="12"/>
      <c r="E30" s="376"/>
      <c r="F30" s="376"/>
      <c r="G30" s="376"/>
      <c r="H30" s="376"/>
      <c r="I30" s="376"/>
      <c r="J30" s="376"/>
      <c r="K30" s="376"/>
      <c r="L30" s="376"/>
    </row>
    <row r="31" spans="1:13" s="2" customFormat="1" ht="5.0999999999999996" customHeight="1">
      <c r="A31" s="386"/>
      <c r="B31" s="376"/>
      <c r="C31" s="376"/>
      <c r="D31" s="376"/>
      <c r="E31" s="376"/>
      <c r="F31" s="376"/>
      <c r="G31" s="376"/>
      <c r="H31" s="376"/>
      <c r="I31" s="376"/>
      <c r="J31" s="376"/>
      <c r="K31" s="376"/>
      <c r="L31" s="376"/>
    </row>
    <row r="32" spans="1:13" s="2" customFormat="1" ht="14.25" customHeight="1">
      <c r="A32" s="386"/>
      <c r="B32" s="586" t="s">
        <v>156</v>
      </c>
      <c r="C32" s="586"/>
      <c r="D32" s="586"/>
      <c r="E32" s="586"/>
      <c r="F32" s="586"/>
      <c r="G32" s="586"/>
      <c r="H32" s="586"/>
      <c r="I32" s="586"/>
      <c r="J32" s="586"/>
      <c r="K32" s="586"/>
      <c r="L32" s="586"/>
    </row>
    <row r="33" spans="1:14" s="2" customFormat="1" ht="14.25" customHeight="1">
      <c r="A33" s="386"/>
      <c r="B33" s="586"/>
      <c r="C33" s="586"/>
      <c r="D33" s="586"/>
      <c r="E33" s="586"/>
      <c r="F33" s="586"/>
      <c r="G33" s="586"/>
      <c r="H33" s="586"/>
      <c r="I33" s="586"/>
      <c r="J33" s="586"/>
      <c r="K33" s="586"/>
      <c r="L33" s="586"/>
    </row>
    <row r="34" spans="1:14" s="2" customFormat="1" ht="14.25" customHeight="1">
      <c r="A34" s="386"/>
      <c r="B34" s="586"/>
      <c r="C34" s="586"/>
      <c r="D34" s="586"/>
      <c r="E34" s="586"/>
      <c r="F34" s="586"/>
      <c r="G34" s="586"/>
      <c r="H34" s="586"/>
      <c r="I34" s="586"/>
      <c r="J34" s="586"/>
      <c r="K34" s="586"/>
      <c r="L34" s="586"/>
    </row>
    <row r="35" spans="1:14" s="2" customFormat="1" ht="7.9" customHeight="1">
      <c r="A35" s="427"/>
      <c r="B35" s="430"/>
      <c r="C35" s="430"/>
      <c r="D35" s="430"/>
      <c r="E35" s="430"/>
      <c r="F35" s="430"/>
      <c r="G35" s="430"/>
      <c r="H35" s="430"/>
      <c r="I35" s="430"/>
      <c r="J35" s="430"/>
      <c r="K35" s="430"/>
      <c r="L35" s="430"/>
    </row>
    <row r="36" spans="1:14" s="2" customFormat="1" ht="14.25" customHeight="1">
      <c r="A36" s="250">
        <f>0.1+A30</f>
        <v>3.3000000000000003</v>
      </c>
      <c r="B36" s="251" t="s">
        <v>61</v>
      </c>
      <c r="C36" s="252"/>
      <c r="D36" s="252"/>
      <c r="E36" s="252"/>
      <c r="F36" s="252"/>
      <c r="G36" s="252"/>
      <c r="H36" s="252"/>
      <c r="I36" s="252"/>
      <c r="J36" s="252"/>
      <c r="K36" s="252"/>
      <c r="L36" s="252"/>
      <c r="M36" s="271"/>
    </row>
    <row r="37" spans="1:14" s="2" customFormat="1" ht="5.0999999999999996" customHeight="1">
      <c r="A37" s="254"/>
      <c r="B37" s="255"/>
      <c r="C37" s="252"/>
      <c r="D37" s="252"/>
      <c r="E37" s="252"/>
      <c r="F37" s="252"/>
      <c r="G37" s="252"/>
      <c r="H37" s="252"/>
      <c r="I37" s="252"/>
      <c r="J37" s="252"/>
      <c r="K37" s="252"/>
      <c r="L37" s="252"/>
      <c r="M37" s="271"/>
    </row>
    <row r="38" spans="1:14" s="2" customFormat="1" ht="14.25" customHeight="1">
      <c r="A38" s="256">
        <f>+A36+0.01</f>
        <v>3.31</v>
      </c>
      <c r="B38" s="607" t="s">
        <v>172</v>
      </c>
      <c r="C38" s="585"/>
      <c r="D38" s="585"/>
      <c r="E38" s="585"/>
      <c r="F38" s="585"/>
      <c r="G38" s="585"/>
      <c r="H38" s="585"/>
      <c r="I38" s="585"/>
      <c r="J38" s="585"/>
      <c r="K38" s="585"/>
      <c r="L38" s="585"/>
      <c r="M38" s="271"/>
    </row>
    <row r="39" spans="1:14" s="2" customFormat="1" ht="14.25" customHeight="1">
      <c r="A39" s="254"/>
      <c r="B39" s="585"/>
      <c r="C39" s="585"/>
      <c r="D39" s="585"/>
      <c r="E39" s="585"/>
      <c r="F39" s="585"/>
      <c r="G39" s="585"/>
      <c r="H39" s="585"/>
      <c r="I39" s="585"/>
      <c r="J39" s="585"/>
      <c r="K39" s="585"/>
      <c r="L39" s="585"/>
      <c r="M39" s="271"/>
    </row>
    <row r="40" spans="1:14" s="2" customFormat="1" ht="6.95" customHeight="1">
      <c r="A40" s="254"/>
      <c r="B40" s="257"/>
      <c r="C40" s="258"/>
      <c r="D40" s="258"/>
      <c r="E40" s="258"/>
      <c r="F40" s="258"/>
      <c r="G40" s="258"/>
      <c r="H40" s="258"/>
      <c r="I40" s="258"/>
      <c r="J40" s="258"/>
      <c r="K40" s="258"/>
      <c r="L40" s="258"/>
      <c r="M40" s="271"/>
    </row>
    <row r="41" spans="1:14" s="2" customFormat="1" ht="14.25" customHeight="1">
      <c r="A41" s="254"/>
      <c r="B41" s="585" t="s">
        <v>173</v>
      </c>
      <c r="C41" s="585"/>
      <c r="D41" s="585"/>
      <c r="E41" s="585"/>
      <c r="F41" s="585"/>
      <c r="G41" s="585"/>
      <c r="H41" s="585"/>
      <c r="I41" s="585"/>
      <c r="J41" s="585"/>
      <c r="K41" s="585"/>
      <c r="L41" s="585"/>
      <c r="M41" s="271"/>
    </row>
    <row r="42" spans="1:14" s="2" customFormat="1" ht="14.25" customHeight="1">
      <c r="A42" s="254"/>
      <c r="B42" s="585"/>
      <c r="C42" s="585"/>
      <c r="D42" s="585"/>
      <c r="E42" s="585"/>
      <c r="F42" s="585"/>
      <c r="G42" s="585"/>
      <c r="H42" s="585"/>
      <c r="I42" s="585"/>
      <c r="J42" s="585"/>
      <c r="K42" s="585"/>
      <c r="L42" s="585"/>
      <c r="M42" s="271"/>
    </row>
    <row r="43" spans="1:14" s="2" customFormat="1" ht="5.0999999999999996" customHeight="1">
      <c r="A43" s="254"/>
      <c r="B43" s="257"/>
      <c r="C43" s="258"/>
      <c r="D43" s="258"/>
      <c r="E43" s="258"/>
      <c r="F43" s="258"/>
      <c r="G43" s="258"/>
      <c r="H43" s="258"/>
      <c r="I43" s="258"/>
      <c r="J43" s="258"/>
      <c r="K43" s="258"/>
      <c r="L43" s="258"/>
      <c r="M43" s="271"/>
    </row>
    <row r="44" spans="1:14" s="2" customFormat="1" ht="14.25" customHeight="1">
      <c r="A44" s="253" t="s">
        <v>2</v>
      </c>
      <c r="B44" s="591" t="s">
        <v>174</v>
      </c>
      <c r="C44" s="597"/>
      <c r="D44" s="597"/>
      <c r="E44" s="597"/>
      <c r="F44" s="597"/>
      <c r="G44" s="597"/>
      <c r="H44" s="597"/>
      <c r="I44" s="597"/>
      <c r="J44" s="597"/>
      <c r="K44" s="597"/>
      <c r="L44" s="597"/>
      <c r="N44" s="271"/>
    </row>
    <row r="45" spans="1:14" s="2" customFormat="1" ht="14.25" customHeight="1">
      <c r="A45" s="254"/>
      <c r="B45" s="591"/>
      <c r="C45" s="597"/>
      <c r="D45" s="597"/>
      <c r="E45" s="597"/>
      <c r="F45" s="597"/>
      <c r="G45" s="597"/>
      <c r="H45" s="597"/>
      <c r="I45" s="597"/>
      <c r="J45" s="597"/>
      <c r="K45" s="597"/>
      <c r="L45" s="597"/>
      <c r="N45" s="271"/>
    </row>
    <row r="46" spans="1:14" s="2" customFormat="1" ht="14.25" customHeight="1">
      <c r="A46" s="254"/>
      <c r="B46" s="591"/>
      <c r="C46" s="597"/>
      <c r="D46" s="597"/>
      <c r="E46" s="597"/>
      <c r="F46" s="597"/>
      <c r="G46" s="597"/>
      <c r="H46" s="597"/>
      <c r="I46" s="597"/>
      <c r="J46" s="597"/>
      <c r="K46" s="597"/>
      <c r="L46" s="597"/>
      <c r="N46" s="271"/>
    </row>
    <row r="47" spans="1:14" s="2" customFormat="1" ht="14.25" customHeight="1">
      <c r="A47" s="254"/>
      <c r="B47" s="597"/>
      <c r="C47" s="597"/>
      <c r="D47" s="597"/>
      <c r="E47" s="597"/>
      <c r="F47" s="597"/>
      <c r="G47" s="597"/>
      <c r="H47" s="597"/>
      <c r="I47" s="597"/>
      <c r="J47" s="597"/>
      <c r="K47" s="597"/>
      <c r="L47" s="597"/>
      <c r="N47" s="271"/>
    </row>
    <row r="48" spans="1:14" s="2" customFormat="1" ht="5.0999999999999996" customHeight="1">
      <c r="A48" s="254"/>
      <c r="B48" s="383"/>
      <c r="C48" s="383"/>
      <c r="D48" s="383"/>
      <c r="E48" s="383"/>
      <c r="F48" s="383"/>
      <c r="G48" s="383"/>
      <c r="H48" s="383"/>
      <c r="I48" s="383"/>
      <c r="J48" s="383"/>
      <c r="K48" s="383"/>
      <c r="L48" s="383"/>
      <c r="N48" s="271"/>
    </row>
    <row r="49" spans="1:13" s="2" customFormat="1" ht="14.25" customHeight="1">
      <c r="A49" s="253" t="s">
        <v>3</v>
      </c>
      <c r="B49" s="600" t="s">
        <v>175</v>
      </c>
      <c r="C49" s="600"/>
      <c r="D49" s="600"/>
      <c r="E49" s="600"/>
      <c r="F49" s="600"/>
      <c r="G49" s="600"/>
      <c r="H49" s="600"/>
      <c r="I49" s="600"/>
      <c r="J49" s="600"/>
      <c r="K49" s="600"/>
      <c r="L49" s="600"/>
      <c r="M49" s="271"/>
    </row>
    <row r="50" spans="1:13" s="2" customFormat="1" ht="14.25" customHeight="1">
      <c r="A50" s="254"/>
      <c r="B50" s="600"/>
      <c r="C50" s="600"/>
      <c r="D50" s="600"/>
      <c r="E50" s="600"/>
      <c r="F50" s="600"/>
      <c r="G50" s="600"/>
      <c r="H50" s="600"/>
      <c r="I50" s="600"/>
      <c r="J50" s="600"/>
      <c r="K50" s="600"/>
      <c r="L50" s="600"/>
      <c r="M50" s="271"/>
    </row>
    <row r="51" spans="1:13" s="2" customFormat="1" ht="14.25" customHeight="1">
      <c r="A51" s="254"/>
      <c r="B51" s="600"/>
      <c r="C51" s="600"/>
      <c r="D51" s="600"/>
      <c r="E51" s="600"/>
      <c r="F51" s="600"/>
      <c r="G51" s="600"/>
      <c r="H51" s="600"/>
      <c r="I51" s="600"/>
      <c r="J51" s="600"/>
      <c r="K51" s="600"/>
      <c r="L51" s="600"/>
      <c r="M51" s="271"/>
    </row>
    <row r="52" spans="1:13" s="2" customFormat="1" ht="16.149999999999999" customHeight="1">
      <c r="A52" s="254"/>
      <c r="B52" s="600"/>
      <c r="C52" s="600"/>
      <c r="D52" s="600"/>
      <c r="E52" s="600"/>
      <c r="F52" s="600"/>
      <c r="G52" s="600"/>
      <c r="H52" s="600"/>
      <c r="I52" s="600"/>
      <c r="J52" s="600"/>
      <c r="K52" s="600"/>
      <c r="L52" s="600"/>
      <c r="M52" s="271"/>
    </row>
    <row r="53" spans="1:13" s="2" customFormat="1" ht="14.25" customHeight="1">
      <c r="A53" s="254"/>
      <c r="B53" s="600"/>
      <c r="C53" s="600"/>
      <c r="D53" s="600"/>
      <c r="E53" s="600"/>
      <c r="F53" s="600"/>
      <c r="G53" s="600"/>
      <c r="H53" s="600"/>
      <c r="I53" s="600"/>
      <c r="J53" s="600"/>
      <c r="K53" s="600"/>
      <c r="L53" s="600"/>
      <c r="M53" s="271"/>
    </row>
    <row r="54" spans="1:13" s="2" customFormat="1" ht="14.25" customHeight="1">
      <c r="A54" s="254"/>
      <c r="B54" s="600"/>
      <c r="C54" s="600"/>
      <c r="D54" s="600"/>
      <c r="E54" s="600"/>
      <c r="F54" s="600"/>
      <c r="G54" s="600"/>
      <c r="H54" s="600"/>
      <c r="I54" s="600"/>
      <c r="J54" s="600"/>
      <c r="K54" s="600"/>
      <c r="L54" s="600"/>
      <c r="M54" s="271"/>
    </row>
    <row r="55" spans="1:13" s="2" customFormat="1" ht="14.25" customHeight="1">
      <c r="A55" s="254"/>
      <c r="B55" s="600"/>
      <c r="C55" s="600"/>
      <c r="D55" s="600"/>
      <c r="E55" s="600"/>
      <c r="F55" s="600"/>
      <c r="G55" s="600"/>
      <c r="H55" s="600"/>
      <c r="I55" s="600"/>
      <c r="J55" s="600"/>
      <c r="K55" s="600"/>
      <c r="L55" s="600"/>
      <c r="M55" s="271"/>
    </row>
    <row r="56" spans="1:13" s="2" customFormat="1" ht="5.0999999999999996" customHeight="1">
      <c r="A56" s="254"/>
      <c r="B56" s="383"/>
      <c r="C56" s="383"/>
      <c r="D56" s="383"/>
      <c r="E56" s="383"/>
      <c r="F56" s="383"/>
      <c r="G56" s="383"/>
      <c r="H56" s="383"/>
      <c r="I56" s="383"/>
      <c r="J56" s="383"/>
      <c r="K56" s="383"/>
      <c r="L56" s="383"/>
      <c r="M56" s="271"/>
    </row>
    <row r="57" spans="1:13" s="2" customFormat="1" ht="14.25" customHeight="1">
      <c r="A57" s="254"/>
      <c r="B57" s="597" t="s">
        <v>176</v>
      </c>
      <c r="C57" s="597"/>
      <c r="D57" s="597"/>
      <c r="E57" s="597"/>
      <c r="F57" s="597"/>
      <c r="G57" s="597"/>
      <c r="H57" s="597"/>
      <c r="I57" s="597"/>
      <c r="J57" s="597"/>
      <c r="K57" s="597"/>
      <c r="L57" s="597"/>
      <c r="M57" s="271"/>
    </row>
    <row r="58" spans="1:13" s="2" customFormat="1" ht="14.25" customHeight="1">
      <c r="A58" s="254"/>
      <c r="B58" s="597"/>
      <c r="C58" s="597"/>
      <c r="D58" s="597"/>
      <c r="E58" s="597"/>
      <c r="F58" s="597"/>
      <c r="G58" s="597"/>
      <c r="H58" s="597"/>
      <c r="I58" s="597"/>
      <c r="J58" s="597"/>
      <c r="K58" s="597"/>
      <c r="L58" s="597"/>
      <c r="M58" s="271"/>
    </row>
    <row r="59" spans="1:13" s="2" customFormat="1" ht="14.25" customHeight="1">
      <c r="A59" s="254"/>
      <c r="B59" s="597"/>
      <c r="C59" s="597"/>
      <c r="D59" s="597"/>
      <c r="E59" s="597"/>
      <c r="F59" s="597"/>
      <c r="G59" s="597"/>
      <c r="H59" s="597"/>
      <c r="I59" s="597"/>
      <c r="J59" s="597"/>
      <c r="K59" s="597"/>
      <c r="L59" s="597"/>
      <c r="M59" s="271"/>
    </row>
    <row r="60" spans="1:13" s="2" customFormat="1" ht="7.9" customHeight="1">
      <c r="A60" s="254"/>
      <c r="B60" s="257"/>
      <c r="C60" s="259"/>
      <c r="D60" s="382"/>
      <c r="E60" s="382"/>
      <c r="F60" s="382"/>
      <c r="G60" s="382"/>
      <c r="H60" s="382"/>
      <c r="I60" s="382"/>
      <c r="J60" s="382"/>
      <c r="K60" s="382"/>
      <c r="L60" s="382"/>
      <c r="M60" s="271"/>
    </row>
    <row r="61" spans="1:13" s="2" customFormat="1" ht="19.899999999999999" customHeight="1">
      <c r="A61" s="431"/>
      <c r="B61" s="432"/>
      <c r="C61" s="433"/>
      <c r="D61" s="434"/>
      <c r="E61" s="434"/>
      <c r="F61" s="434"/>
      <c r="G61" s="434"/>
      <c r="H61" s="434"/>
      <c r="I61" s="434"/>
      <c r="J61" s="434"/>
      <c r="K61" s="434"/>
      <c r="L61" s="434"/>
      <c r="M61" s="271"/>
    </row>
    <row r="62" spans="1:13" s="2" customFormat="1" ht="14.25" customHeight="1">
      <c r="A62" s="256">
        <f>+A38+0.01</f>
        <v>3.32</v>
      </c>
      <c r="B62" s="601" t="s">
        <v>177</v>
      </c>
      <c r="C62" s="602"/>
      <c r="D62" s="602"/>
      <c r="E62" s="602"/>
      <c r="F62" s="602"/>
      <c r="G62" s="602"/>
      <c r="H62" s="602"/>
      <c r="I62" s="602"/>
      <c r="J62" s="602"/>
      <c r="K62" s="602"/>
      <c r="L62" s="602"/>
      <c r="M62" s="271"/>
    </row>
    <row r="63" spans="1:13" s="2" customFormat="1" ht="14.25" customHeight="1">
      <c r="A63" s="254"/>
      <c r="B63" s="602"/>
      <c r="C63" s="602"/>
      <c r="D63" s="602"/>
      <c r="E63" s="602"/>
      <c r="F63" s="602"/>
      <c r="G63" s="602"/>
      <c r="H63" s="602"/>
      <c r="I63" s="602"/>
      <c r="J63" s="602"/>
      <c r="K63" s="602"/>
      <c r="L63" s="602"/>
      <c r="M63" s="271"/>
    </row>
    <row r="64" spans="1:13" s="2" customFormat="1" ht="7.9" customHeight="1">
      <c r="A64" s="254"/>
      <c r="B64" s="380"/>
      <c r="C64" s="380"/>
      <c r="D64" s="380"/>
      <c r="E64" s="380"/>
      <c r="F64" s="380"/>
      <c r="G64" s="380"/>
      <c r="H64" s="380"/>
      <c r="I64" s="380"/>
      <c r="J64" s="380"/>
      <c r="K64" s="380"/>
      <c r="L64" s="380"/>
      <c r="M64" s="271"/>
    </row>
    <row r="65" spans="1:13" s="2" customFormat="1" ht="14.25" customHeight="1">
      <c r="A65" s="254"/>
      <c r="B65" s="591" t="s">
        <v>178</v>
      </c>
      <c r="C65" s="597"/>
      <c r="D65" s="597"/>
      <c r="E65" s="597"/>
      <c r="F65" s="597"/>
      <c r="G65" s="597"/>
      <c r="H65" s="597"/>
      <c r="I65" s="597"/>
      <c r="J65" s="597"/>
      <c r="K65" s="597"/>
      <c r="L65" s="597"/>
      <c r="M65" s="271"/>
    </row>
    <row r="66" spans="1:13" s="2" customFormat="1" ht="14.25" customHeight="1">
      <c r="A66" s="254"/>
      <c r="B66" s="591"/>
      <c r="C66" s="597"/>
      <c r="D66" s="597"/>
      <c r="E66" s="597"/>
      <c r="F66" s="597"/>
      <c r="G66" s="597"/>
      <c r="H66" s="597"/>
      <c r="I66" s="597"/>
      <c r="J66" s="597"/>
      <c r="K66" s="597"/>
      <c r="L66" s="597"/>
      <c r="M66" s="271"/>
    </row>
    <row r="67" spans="1:13" s="2" customFormat="1" ht="14.25" customHeight="1">
      <c r="A67" s="254"/>
      <c r="B67" s="597"/>
      <c r="C67" s="597"/>
      <c r="D67" s="597"/>
      <c r="E67" s="597"/>
      <c r="F67" s="597"/>
      <c r="G67" s="597"/>
      <c r="H67" s="597"/>
      <c r="I67" s="597"/>
      <c r="J67" s="597"/>
      <c r="K67" s="597"/>
      <c r="L67" s="597"/>
      <c r="M67" s="271"/>
    </row>
    <row r="68" spans="1:13" s="2" customFormat="1" ht="7.9" customHeight="1">
      <c r="A68" s="254"/>
      <c r="B68" s="257"/>
      <c r="C68" s="259"/>
      <c r="D68" s="382"/>
      <c r="E68" s="382"/>
      <c r="F68" s="382"/>
      <c r="G68" s="382"/>
      <c r="H68" s="382"/>
      <c r="I68" s="382"/>
      <c r="J68" s="382"/>
      <c r="K68" s="382"/>
      <c r="L68" s="382"/>
      <c r="M68" s="271"/>
    </row>
    <row r="69" spans="1:13" s="2" customFormat="1" ht="14.25" customHeight="1">
      <c r="A69" s="253" t="s">
        <v>2</v>
      </c>
      <c r="B69" s="597" t="s">
        <v>62</v>
      </c>
      <c r="C69" s="597"/>
      <c r="D69" s="597"/>
      <c r="E69" s="597"/>
      <c r="F69" s="597"/>
      <c r="G69" s="597"/>
      <c r="H69" s="597"/>
      <c r="I69" s="597"/>
      <c r="J69" s="597"/>
      <c r="K69" s="597"/>
      <c r="L69" s="597"/>
      <c r="M69" s="271"/>
    </row>
    <row r="70" spans="1:13" s="2" customFormat="1" ht="14.25" customHeight="1">
      <c r="A70" s="254"/>
      <c r="B70" s="597"/>
      <c r="C70" s="597"/>
      <c r="D70" s="597"/>
      <c r="E70" s="597"/>
      <c r="F70" s="597"/>
      <c r="G70" s="597"/>
      <c r="H70" s="597"/>
      <c r="I70" s="597"/>
      <c r="J70" s="597"/>
      <c r="K70" s="597"/>
      <c r="L70" s="597"/>
      <c r="M70" s="271"/>
    </row>
    <row r="71" spans="1:13" s="2" customFormat="1" ht="16.149999999999999" customHeight="1">
      <c r="A71" s="254"/>
      <c r="B71" s="597"/>
      <c r="C71" s="597"/>
      <c r="D71" s="597"/>
      <c r="E71" s="597"/>
      <c r="F71" s="597"/>
      <c r="G71" s="597"/>
      <c r="H71" s="597"/>
      <c r="I71" s="597"/>
      <c r="J71" s="597"/>
      <c r="K71" s="597"/>
      <c r="L71" s="597"/>
      <c r="M71" s="271"/>
    </row>
    <row r="72" spans="1:13" s="2" customFormat="1" ht="14.25" customHeight="1">
      <c r="A72" s="254"/>
      <c r="B72" s="597"/>
      <c r="C72" s="597"/>
      <c r="D72" s="597"/>
      <c r="E72" s="597"/>
      <c r="F72" s="597"/>
      <c r="G72" s="597"/>
      <c r="H72" s="597"/>
      <c r="I72" s="597"/>
      <c r="J72" s="597"/>
      <c r="K72" s="597"/>
      <c r="L72" s="597"/>
      <c r="M72" s="271"/>
    </row>
    <row r="73" spans="1:13" s="2" customFormat="1" ht="14.25" customHeight="1">
      <c r="A73" s="254"/>
      <c r="B73" s="597"/>
      <c r="C73" s="597"/>
      <c r="D73" s="597"/>
      <c r="E73" s="597"/>
      <c r="F73" s="597"/>
      <c r="G73" s="597"/>
      <c r="H73" s="597"/>
      <c r="I73" s="597"/>
      <c r="J73" s="597"/>
      <c r="K73" s="597"/>
      <c r="L73" s="597"/>
      <c r="M73" s="271"/>
    </row>
    <row r="74" spans="1:13" s="2" customFormat="1" ht="14.25" customHeight="1">
      <c r="A74" s="254"/>
      <c r="B74" s="597"/>
      <c r="C74" s="597"/>
      <c r="D74" s="597"/>
      <c r="E74" s="597"/>
      <c r="F74" s="597"/>
      <c r="G74" s="597"/>
      <c r="H74" s="597"/>
      <c r="I74" s="597"/>
      <c r="J74" s="597"/>
      <c r="K74" s="597"/>
      <c r="L74" s="597"/>
      <c r="M74" s="271"/>
    </row>
    <row r="75" spans="1:13" s="2" customFormat="1" ht="7.9" customHeight="1">
      <c r="A75" s="254"/>
      <c r="B75" s="257"/>
      <c r="C75" s="259"/>
      <c r="D75" s="382"/>
      <c r="E75" s="382"/>
      <c r="F75" s="382"/>
      <c r="G75" s="382"/>
      <c r="H75" s="382"/>
      <c r="I75" s="382"/>
      <c r="J75" s="382"/>
      <c r="K75" s="382"/>
      <c r="L75" s="382"/>
      <c r="M75" s="271"/>
    </row>
    <row r="76" spans="1:13" s="2" customFormat="1" ht="14.25" customHeight="1">
      <c r="A76" s="253" t="s">
        <v>3</v>
      </c>
      <c r="B76" s="591" t="s">
        <v>63</v>
      </c>
      <c r="C76" s="597"/>
      <c r="D76" s="597"/>
      <c r="E76" s="597"/>
      <c r="F76" s="597"/>
      <c r="G76" s="597"/>
      <c r="H76" s="597"/>
      <c r="I76" s="597"/>
      <c r="J76" s="597"/>
      <c r="K76" s="597"/>
      <c r="L76" s="597"/>
      <c r="M76" s="271"/>
    </row>
    <row r="77" spans="1:13" s="2" customFormat="1" ht="14.25" customHeight="1">
      <c r="A77" s="254"/>
      <c r="B77" s="591"/>
      <c r="C77" s="597"/>
      <c r="D77" s="597"/>
      <c r="E77" s="597"/>
      <c r="F77" s="597"/>
      <c r="G77" s="597"/>
      <c r="H77" s="597"/>
      <c r="I77" s="597"/>
      <c r="J77" s="597"/>
      <c r="K77" s="597"/>
      <c r="L77" s="597"/>
      <c r="M77" s="271"/>
    </row>
    <row r="78" spans="1:13" s="2" customFormat="1" ht="14.25" customHeight="1">
      <c r="A78" s="254"/>
      <c r="B78" s="591"/>
      <c r="C78" s="597"/>
      <c r="D78" s="597"/>
      <c r="E78" s="597"/>
      <c r="F78" s="597"/>
      <c r="G78" s="597"/>
      <c r="H78" s="597"/>
      <c r="I78" s="597"/>
      <c r="J78" s="597"/>
      <c r="K78" s="597"/>
      <c r="L78" s="597"/>
      <c r="M78" s="271"/>
    </row>
    <row r="79" spans="1:13" s="2" customFormat="1" ht="14.25" customHeight="1">
      <c r="A79" s="254"/>
      <c r="B79" s="591"/>
      <c r="C79" s="597"/>
      <c r="D79" s="597"/>
      <c r="E79" s="597"/>
      <c r="F79" s="597"/>
      <c r="G79" s="597"/>
      <c r="H79" s="597"/>
      <c r="I79" s="597"/>
      <c r="J79" s="597"/>
      <c r="K79" s="597"/>
      <c r="L79" s="597"/>
      <c r="M79" s="271"/>
    </row>
    <row r="80" spans="1:13" s="2" customFormat="1" ht="16.149999999999999" customHeight="1">
      <c r="A80" s="254"/>
      <c r="B80" s="591"/>
      <c r="C80" s="597"/>
      <c r="D80" s="597"/>
      <c r="E80" s="597"/>
      <c r="F80" s="597"/>
      <c r="G80" s="597"/>
      <c r="H80" s="597"/>
      <c r="I80" s="597"/>
      <c r="J80" s="597"/>
      <c r="K80" s="597"/>
      <c r="L80" s="597"/>
      <c r="M80" s="271"/>
    </row>
    <row r="81" spans="1:13" s="2" customFormat="1" ht="16.149999999999999" customHeight="1">
      <c r="A81" s="254"/>
      <c r="B81" s="591"/>
      <c r="C81" s="597"/>
      <c r="D81" s="597"/>
      <c r="E81" s="597"/>
      <c r="F81" s="597"/>
      <c r="G81" s="597"/>
      <c r="H81" s="597"/>
      <c r="I81" s="597"/>
      <c r="J81" s="597"/>
      <c r="K81" s="597"/>
      <c r="L81" s="597"/>
      <c r="M81" s="271"/>
    </row>
    <row r="82" spans="1:13" s="2" customFormat="1" ht="14.25" customHeight="1">
      <c r="A82" s="254"/>
      <c r="B82" s="591"/>
      <c r="C82" s="597"/>
      <c r="D82" s="597"/>
      <c r="E82" s="597"/>
      <c r="F82" s="597"/>
      <c r="G82" s="597"/>
      <c r="H82" s="597"/>
      <c r="I82" s="597"/>
      <c r="J82" s="597"/>
      <c r="K82" s="597"/>
      <c r="L82" s="597"/>
      <c r="M82" s="271"/>
    </row>
    <row r="83" spans="1:13" s="2" customFormat="1" ht="14.25" customHeight="1">
      <c r="A83" s="254"/>
      <c r="B83" s="591"/>
      <c r="C83" s="597"/>
      <c r="D83" s="597"/>
      <c r="E83" s="597"/>
      <c r="F83" s="597"/>
      <c r="G83" s="597"/>
      <c r="H83" s="597"/>
      <c r="I83" s="597"/>
      <c r="J83" s="597"/>
      <c r="K83" s="597"/>
      <c r="L83" s="597"/>
      <c r="M83" s="271"/>
    </row>
    <row r="84" spans="1:13" s="2" customFormat="1" ht="14.25" customHeight="1">
      <c r="A84" s="254"/>
      <c r="B84" s="591"/>
      <c r="C84" s="597"/>
      <c r="D84" s="597"/>
      <c r="E84" s="597"/>
      <c r="F84" s="597"/>
      <c r="G84" s="597"/>
      <c r="H84" s="597"/>
      <c r="I84" s="597"/>
      <c r="J84" s="597"/>
      <c r="K84" s="597"/>
      <c r="L84" s="597"/>
      <c r="M84" s="271"/>
    </row>
    <row r="85" spans="1:13" s="2" customFormat="1" ht="14.25" customHeight="1">
      <c r="A85" s="254"/>
      <c r="B85" s="591"/>
      <c r="C85" s="597"/>
      <c r="D85" s="597"/>
      <c r="E85" s="597"/>
      <c r="F85" s="597"/>
      <c r="G85" s="597"/>
      <c r="H85" s="597"/>
      <c r="I85" s="597"/>
      <c r="J85" s="597"/>
      <c r="K85" s="597"/>
      <c r="L85" s="597"/>
      <c r="M85" s="271"/>
    </row>
    <row r="86" spans="1:13" s="2" customFormat="1" ht="14.25" customHeight="1">
      <c r="A86" s="254"/>
      <c r="B86" s="597"/>
      <c r="C86" s="597"/>
      <c r="D86" s="597"/>
      <c r="E86" s="597"/>
      <c r="F86" s="597"/>
      <c r="G86" s="597"/>
      <c r="H86" s="597"/>
      <c r="I86" s="597"/>
      <c r="J86" s="597"/>
      <c r="K86" s="597"/>
      <c r="L86" s="597"/>
      <c r="M86" s="271"/>
    </row>
    <row r="87" spans="1:13" s="2" customFormat="1" ht="7.9" customHeight="1">
      <c r="A87" s="254"/>
      <c r="B87" s="383"/>
      <c r="C87" s="383"/>
      <c r="D87" s="383"/>
      <c r="E87" s="383"/>
      <c r="F87" s="383"/>
      <c r="G87" s="383"/>
      <c r="H87" s="383"/>
      <c r="I87" s="383"/>
      <c r="J87" s="383"/>
      <c r="K87" s="383"/>
      <c r="L87" s="383"/>
      <c r="M87" s="271"/>
    </row>
    <row r="88" spans="1:13" s="2" customFormat="1" ht="14.25" customHeight="1">
      <c r="A88" s="253" t="s">
        <v>7</v>
      </c>
      <c r="B88" s="591" t="s">
        <v>64</v>
      </c>
      <c r="C88" s="597"/>
      <c r="D88" s="597"/>
      <c r="E88" s="597"/>
      <c r="F88" s="597"/>
      <c r="G88" s="597"/>
      <c r="H88" s="597"/>
      <c r="I88" s="597"/>
      <c r="J88" s="597"/>
      <c r="K88" s="597"/>
      <c r="L88" s="597"/>
      <c r="M88" s="271"/>
    </row>
    <row r="89" spans="1:13" s="2" customFormat="1" ht="14.25" customHeight="1">
      <c r="A89" s="254"/>
      <c r="B89" s="591"/>
      <c r="C89" s="597"/>
      <c r="D89" s="597"/>
      <c r="E89" s="597"/>
      <c r="F89" s="597"/>
      <c r="G89" s="597"/>
      <c r="H89" s="597"/>
      <c r="I89" s="597"/>
      <c r="J89" s="597"/>
      <c r="K89" s="597"/>
      <c r="L89" s="597"/>
      <c r="M89" s="271"/>
    </row>
    <row r="90" spans="1:13" s="2" customFormat="1" ht="14.25" customHeight="1">
      <c r="A90" s="254"/>
      <c r="B90" s="591"/>
      <c r="C90" s="597"/>
      <c r="D90" s="597"/>
      <c r="E90" s="597"/>
      <c r="F90" s="597"/>
      <c r="G90" s="597"/>
      <c r="H90" s="597"/>
      <c r="I90" s="597"/>
      <c r="J90" s="597"/>
      <c r="K90" s="597"/>
      <c r="L90" s="597"/>
      <c r="M90" s="271"/>
    </row>
    <row r="91" spans="1:13" s="2" customFormat="1" ht="14.25" customHeight="1">
      <c r="A91" s="254"/>
      <c r="B91" s="591"/>
      <c r="C91" s="597"/>
      <c r="D91" s="597"/>
      <c r="E91" s="597"/>
      <c r="F91" s="597"/>
      <c r="G91" s="597"/>
      <c r="H91" s="597"/>
      <c r="I91" s="597"/>
      <c r="J91" s="597"/>
      <c r="K91" s="597"/>
      <c r="L91" s="597"/>
      <c r="M91" s="271"/>
    </row>
    <row r="92" spans="1:13" s="2" customFormat="1" ht="16.149999999999999" customHeight="1">
      <c r="A92" s="254"/>
      <c r="B92" s="591"/>
      <c r="C92" s="597"/>
      <c r="D92" s="597"/>
      <c r="E92" s="597"/>
      <c r="F92" s="597"/>
      <c r="G92" s="597"/>
      <c r="H92" s="597"/>
      <c r="I92" s="597"/>
      <c r="J92" s="597"/>
      <c r="K92" s="597"/>
      <c r="L92" s="597"/>
      <c r="M92" s="271"/>
    </row>
    <row r="93" spans="1:13" s="2" customFormat="1" ht="16.149999999999999" customHeight="1">
      <c r="A93" s="254"/>
      <c r="B93" s="591"/>
      <c r="C93" s="597"/>
      <c r="D93" s="597"/>
      <c r="E93" s="597"/>
      <c r="F93" s="597"/>
      <c r="G93" s="597"/>
      <c r="H93" s="597"/>
      <c r="I93" s="597"/>
      <c r="J93" s="597"/>
      <c r="K93" s="597"/>
      <c r="L93" s="597"/>
      <c r="M93" s="271"/>
    </row>
    <row r="94" spans="1:13" s="2" customFormat="1" ht="16.149999999999999" customHeight="1">
      <c r="A94" s="254"/>
      <c r="B94" s="591"/>
      <c r="C94" s="597"/>
      <c r="D94" s="597"/>
      <c r="E94" s="597"/>
      <c r="F94" s="597"/>
      <c r="G94" s="597"/>
      <c r="H94" s="597"/>
      <c r="I94" s="597"/>
      <c r="J94" s="597"/>
      <c r="K94" s="597"/>
      <c r="L94" s="597"/>
      <c r="M94" s="271"/>
    </row>
    <row r="95" spans="1:13" s="2" customFormat="1" ht="14.25" customHeight="1">
      <c r="A95" s="254"/>
      <c r="B95" s="591"/>
      <c r="C95" s="597"/>
      <c r="D95" s="597"/>
      <c r="E95" s="597"/>
      <c r="F95" s="597"/>
      <c r="G95" s="597"/>
      <c r="H95" s="597"/>
      <c r="I95" s="597"/>
      <c r="J95" s="597"/>
      <c r="K95" s="597"/>
      <c r="L95" s="597"/>
      <c r="M95" s="271"/>
    </row>
    <row r="96" spans="1:13" s="2" customFormat="1" ht="14.25" customHeight="1">
      <c r="A96" s="254"/>
      <c r="B96" s="591"/>
      <c r="C96" s="597"/>
      <c r="D96" s="597"/>
      <c r="E96" s="597"/>
      <c r="F96" s="597"/>
      <c r="G96" s="597"/>
      <c r="H96" s="597"/>
      <c r="I96" s="597"/>
      <c r="J96" s="597"/>
      <c r="K96" s="597"/>
      <c r="L96" s="597"/>
      <c r="M96" s="271"/>
    </row>
    <row r="97" spans="1:25" s="2" customFormat="1" ht="14.25" customHeight="1">
      <c r="A97" s="254"/>
      <c r="B97" s="591"/>
      <c r="C97" s="597"/>
      <c r="D97" s="597"/>
      <c r="E97" s="597"/>
      <c r="F97" s="597"/>
      <c r="G97" s="597"/>
      <c r="H97" s="597"/>
      <c r="I97" s="597"/>
      <c r="J97" s="597"/>
      <c r="K97" s="597"/>
      <c r="L97" s="597"/>
      <c r="M97" s="271"/>
    </row>
    <row r="98" spans="1:25" s="2" customFormat="1" ht="14.25" customHeight="1">
      <c r="A98" s="254"/>
      <c r="B98" s="591"/>
      <c r="C98" s="597"/>
      <c r="D98" s="597"/>
      <c r="E98" s="597"/>
      <c r="F98" s="597"/>
      <c r="G98" s="597"/>
      <c r="H98" s="597"/>
      <c r="I98" s="597"/>
      <c r="J98" s="597"/>
      <c r="K98" s="597"/>
      <c r="L98" s="597"/>
      <c r="M98" s="271"/>
    </row>
    <row r="99" spans="1:25" s="2" customFormat="1" ht="14.25" customHeight="1">
      <c r="A99" s="254"/>
      <c r="B99" s="591"/>
      <c r="C99" s="597"/>
      <c r="D99" s="597"/>
      <c r="E99" s="597"/>
      <c r="F99" s="597"/>
      <c r="G99" s="597"/>
      <c r="H99" s="597"/>
      <c r="I99" s="597"/>
      <c r="J99" s="597"/>
      <c r="K99" s="597"/>
      <c r="L99" s="597"/>
      <c r="M99" s="271"/>
    </row>
    <row r="100" spans="1:25" s="2" customFormat="1" ht="14.25" customHeight="1">
      <c r="A100" s="254"/>
      <c r="B100" s="591"/>
      <c r="C100" s="597"/>
      <c r="D100" s="597"/>
      <c r="E100" s="597"/>
      <c r="F100" s="597"/>
      <c r="G100" s="597"/>
      <c r="H100" s="597"/>
      <c r="I100" s="597"/>
      <c r="J100" s="597"/>
      <c r="K100" s="597"/>
      <c r="L100" s="597"/>
      <c r="M100" s="271"/>
    </row>
    <row r="101" spans="1:25" s="2" customFormat="1" ht="14.25" customHeight="1">
      <c r="A101" s="254"/>
      <c r="B101" s="597"/>
      <c r="C101" s="597"/>
      <c r="D101" s="597"/>
      <c r="E101" s="597"/>
      <c r="F101" s="597"/>
      <c r="G101" s="597"/>
      <c r="H101" s="597"/>
      <c r="I101" s="597"/>
      <c r="J101" s="597"/>
      <c r="K101" s="597"/>
      <c r="L101" s="597"/>
      <c r="M101" s="271"/>
    </row>
    <row r="102" spans="1:25" s="2" customFormat="1" ht="7.9" customHeight="1">
      <c r="A102" s="254"/>
      <c r="B102" s="257"/>
      <c r="C102" s="259"/>
      <c r="D102" s="382"/>
      <c r="E102" s="382"/>
      <c r="F102" s="382"/>
      <c r="G102" s="382"/>
      <c r="H102" s="382"/>
      <c r="I102" s="382"/>
      <c r="J102" s="382"/>
      <c r="K102" s="382"/>
      <c r="L102" s="382"/>
      <c r="M102" s="271"/>
    </row>
    <row r="103" spans="1:25" s="2" customFormat="1" ht="14.25" customHeight="1">
      <c r="A103" s="253"/>
      <c r="B103" s="591" t="s">
        <v>179</v>
      </c>
      <c r="C103" s="597"/>
      <c r="D103" s="597"/>
      <c r="E103" s="597"/>
      <c r="F103" s="597"/>
      <c r="G103" s="597"/>
      <c r="H103" s="597"/>
      <c r="I103" s="597"/>
      <c r="J103" s="597"/>
      <c r="K103" s="597"/>
      <c r="L103" s="597"/>
      <c r="M103" s="271"/>
    </row>
    <row r="104" spans="1:25" s="2" customFormat="1" ht="14.25" customHeight="1">
      <c r="A104" s="254"/>
      <c r="B104" s="591"/>
      <c r="C104" s="597"/>
      <c r="D104" s="597"/>
      <c r="E104" s="597"/>
      <c r="F104" s="597"/>
      <c r="G104" s="597"/>
      <c r="H104" s="597"/>
      <c r="I104" s="597"/>
      <c r="J104" s="597"/>
      <c r="K104" s="597"/>
      <c r="L104" s="597"/>
      <c r="M104" s="271"/>
    </row>
    <row r="105" spans="1:25" s="2" customFormat="1" ht="14.25" customHeight="1">
      <c r="A105" s="254"/>
      <c r="B105" s="597"/>
      <c r="C105" s="597"/>
      <c r="D105" s="597"/>
      <c r="E105" s="597"/>
      <c r="F105" s="597"/>
      <c r="G105" s="597"/>
      <c r="H105" s="597"/>
      <c r="I105" s="597"/>
      <c r="J105" s="597"/>
      <c r="K105" s="597"/>
      <c r="L105" s="597"/>
      <c r="M105" s="271"/>
    </row>
    <row r="106" spans="1:25" s="84" customFormat="1" ht="7.9" customHeight="1">
      <c r="A106" s="260"/>
      <c r="B106" s="261"/>
      <c r="M106" s="271"/>
    </row>
    <row r="107" spans="1:25" s="84" customFormat="1" ht="14.25" customHeight="1">
      <c r="A107" s="262">
        <f>+A36+0.1</f>
        <v>3.4000000000000004</v>
      </c>
      <c r="B107" s="262" t="s">
        <v>180</v>
      </c>
      <c r="M107" s="271"/>
    </row>
    <row r="108" spans="1:25" s="84" customFormat="1" ht="7.9" customHeight="1">
      <c r="B108" s="261"/>
      <c r="M108" s="271"/>
    </row>
    <row r="109" spans="1:25" s="84" customFormat="1" ht="14.25" customHeight="1">
      <c r="B109" s="577" t="s">
        <v>244</v>
      </c>
      <c r="C109" s="582"/>
      <c r="D109" s="582"/>
      <c r="E109" s="582"/>
      <c r="F109" s="582"/>
      <c r="G109" s="582"/>
      <c r="H109" s="582"/>
      <c r="I109" s="582"/>
      <c r="J109" s="582"/>
      <c r="K109" s="582"/>
      <c r="L109" s="582"/>
      <c r="M109" s="271"/>
      <c r="N109" s="224"/>
      <c r="O109" s="272"/>
      <c r="P109" s="272"/>
      <c r="Q109" s="272"/>
      <c r="R109" s="272"/>
      <c r="S109" s="272"/>
      <c r="T109" s="224"/>
      <c r="U109" s="224"/>
      <c r="V109" s="224"/>
      <c r="W109" s="224"/>
      <c r="X109" s="224"/>
      <c r="Y109" s="224"/>
    </row>
    <row r="110" spans="1:25" s="84" customFormat="1" ht="14.25" customHeight="1">
      <c r="B110" s="582"/>
      <c r="C110" s="582"/>
      <c r="D110" s="582"/>
      <c r="E110" s="582"/>
      <c r="F110" s="582"/>
      <c r="G110" s="582"/>
      <c r="H110" s="582"/>
      <c r="I110" s="582"/>
      <c r="J110" s="582"/>
      <c r="K110" s="582"/>
      <c r="L110" s="582"/>
      <c r="M110" s="271"/>
      <c r="N110" s="272"/>
      <c r="O110" s="272"/>
      <c r="P110" s="272"/>
      <c r="Q110" s="272"/>
      <c r="R110" s="272"/>
      <c r="S110" s="272"/>
      <c r="T110" s="224"/>
      <c r="U110" s="224"/>
      <c r="V110" s="224"/>
      <c r="W110" s="224"/>
      <c r="X110" s="224"/>
      <c r="Y110" s="224"/>
    </row>
    <row r="111" spans="1:25" s="84" customFormat="1" ht="16.149999999999999" customHeight="1">
      <c r="B111" s="582"/>
      <c r="C111" s="582"/>
      <c r="D111" s="582"/>
      <c r="E111" s="582"/>
      <c r="F111" s="582"/>
      <c r="G111" s="582"/>
      <c r="H111" s="582"/>
      <c r="I111" s="582"/>
      <c r="J111" s="582"/>
      <c r="K111" s="582"/>
      <c r="L111" s="582"/>
      <c r="M111" s="271"/>
      <c r="N111" s="272"/>
      <c r="O111" s="272"/>
      <c r="P111" s="272"/>
      <c r="Q111" s="272"/>
      <c r="R111" s="272"/>
      <c r="S111" s="272"/>
      <c r="T111" s="224"/>
      <c r="U111" s="224"/>
      <c r="V111" s="224"/>
      <c r="W111" s="224"/>
      <c r="X111" s="224"/>
      <c r="Y111" s="224"/>
    </row>
    <row r="112" spans="1:25" s="84" customFormat="1" ht="16.149999999999999" customHeight="1">
      <c r="B112" s="582"/>
      <c r="C112" s="582"/>
      <c r="D112" s="582"/>
      <c r="E112" s="582"/>
      <c r="F112" s="582"/>
      <c r="G112" s="582"/>
      <c r="H112" s="582"/>
      <c r="I112" s="582"/>
      <c r="J112" s="582"/>
      <c r="K112" s="582"/>
      <c r="L112" s="582"/>
      <c r="M112" s="271"/>
      <c r="N112" s="272"/>
      <c r="O112" s="272"/>
      <c r="P112" s="272"/>
      <c r="Q112" s="272"/>
      <c r="R112" s="272"/>
      <c r="S112" s="272"/>
      <c r="T112" s="224"/>
      <c r="U112" s="224"/>
      <c r="V112" s="224"/>
      <c r="W112" s="224"/>
      <c r="X112" s="224"/>
      <c r="Y112" s="224"/>
    </row>
    <row r="113" spans="2:25" s="84" customFormat="1" ht="14.25" customHeight="1">
      <c r="B113" s="582"/>
      <c r="C113" s="582"/>
      <c r="D113" s="582"/>
      <c r="E113" s="582"/>
      <c r="F113" s="582"/>
      <c r="G113" s="582"/>
      <c r="H113" s="582"/>
      <c r="I113" s="582"/>
      <c r="J113" s="582"/>
      <c r="K113" s="582"/>
      <c r="L113" s="582"/>
      <c r="M113" s="271"/>
      <c r="N113" s="272"/>
      <c r="O113" s="272"/>
      <c r="P113" s="272"/>
      <c r="Q113" s="272"/>
      <c r="R113" s="272"/>
      <c r="S113" s="272"/>
      <c r="T113" s="224"/>
      <c r="U113" s="224"/>
      <c r="V113" s="224"/>
      <c r="W113" s="224"/>
      <c r="X113" s="224"/>
      <c r="Y113" s="224"/>
    </row>
    <row r="114" spans="2:25" s="84" customFormat="1" ht="7.9" customHeight="1">
      <c r="B114" s="379"/>
      <c r="C114" s="379"/>
      <c r="D114" s="379"/>
      <c r="E114" s="379"/>
      <c r="F114" s="379"/>
      <c r="G114" s="379"/>
      <c r="H114" s="379"/>
      <c r="I114" s="379"/>
      <c r="J114" s="379"/>
      <c r="K114" s="379"/>
      <c r="L114" s="379"/>
      <c r="M114" s="271"/>
      <c r="N114" s="272"/>
      <c r="O114" s="272"/>
      <c r="P114" s="272"/>
      <c r="Q114" s="272"/>
      <c r="R114" s="272"/>
      <c r="S114" s="272"/>
      <c r="T114" s="224"/>
      <c r="U114" s="224"/>
      <c r="V114" s="224"/>
      <c r="W114" s="224"/>
      <c r="X114" s="224"/>
      <c r="Y114" s="224"/>
    </row>
    <row r="115" spans="2:25" s="84" customFormat="1" ht="14.25" customHeight="1">
      <c r="B115" s="598" t="s">
        <v>181</v>
      </c>
      <c r="C115" s="599"/>
      <c r="D115" s="599"/>
      <c r="E115" s="599"/>
      <c r="F115" s="599"/>
      <c r="G115" s="599"/>
      <c r="H115" s="599"/>
      <c r="I115" s="599"/>
      <c r="J115" s="599"/>
      <c r="K115" s="599"/>
      <c r="L115" s="599"/>
      <c r="M115" s="271"/>
      <c r="N115" s="272"/>
      <c r="O115" s="272"/>
      <c r="P115" s="272"/>
      <c r="Q115" s="272"/>
      <c r="R115" s="272"/>
      <c r="S115" s="272"/>
      <c r="T115" s="223"/>
      <c r="U115" s="223"/>
      <c r="V115" s="223"/>
      <c r="W115" s="223"/>
      <c r="X115" s="223"/>
      <c r="Y115" s="273"/>
    </row>
    <row r="116" spans="2:25" s="84" customFormat="1" ht="14.25" customHeight="1">
      <c r="B116" s="598"/>
      <c r="C116" s="599"/>
      <c r="D116" s="599"/>
      <c r="E116" s="599"/>
      <c r="F116" s="599"/>
      <c r="G116" s="599"/>
      <c r="H116" s="599"/>
      <c r="I116" s="599"/>
      <c r="J116" s="599"/>
      <c r="K116" s="599"/>
      <c r="L116" s="599"/>
      <c r="M116" s="271"/>
      <c r="N116" s="272"/>
      <c r="O116" s="272"/>
      <c r="P116" s="272"/>
      <c r="Q116" s="272"/>
      <c r="R116" s="272"/>
      <c r="S116" s="272"/>
      <c r="T116" s="223"/>
      <c r="U116" s="223"/>
      <c r="V116" s="223"/>
      <c r="W116" s="223"/>
      <c r="X116" s="223"/>
      <c r="Y116" s="273"/>
    </row>
    <row r="117" spans="2:25" s="84" customFormat="1" ht="14.25" customHeight="1">
      <c r="B117" s="598"/>
      <c r="C117" s="599"/>
      <c r="D117" s="599"/>
      <c r="E117" s="599"/>
      <c r="F117" s="599"/>
      <c r="G117" s="599"/>
      <c r="H117" s="599"/>
      <c r="I117" s="599"/>
      <c r="J117" s="599"/>
      <c r="K117" s="599"/>
      <c r="L117" s="599"/>
      <c r="M117" s="271"/>
      <c r="N117" s="272"/>
      <c r="O117" s="272"/>
      <c r="P117" s="272"/>
      <c r="Q117" s="272"/>
      <c r="R117" s="272"/>
      <c r="S117" s="272"/>
      <c r="T117" s="223"/>
      <c r="U117" s="223"/>
      <c r="V117" s="223"/>
      <c r="W117" s="223"/>
      <c r="X117" s="223"/>
      <c r="Y117" s="273"/>
    </row>
    <row r="118" spans="2:25" s="84" customFormat="1" ht="14.25" customHeight="1">
      <c r="B118" s="599"/>
      <c r="C118" s="599"/>
      <c r="D118" s="599"/>
      <c r="E118" s="599"/>
      <c r="F118" s="599"/>
      <c r="G118" s="599"/>
      <c r="H118" s="599"/>
      <c r="I118" s="599"/>
      <c r="J118" s="599"/>
      <c r="K118" s="599"/>
      <c r="L118" s="599"/>
      <c r="M118" s="271"/>
      <c r="N118" s="272"/>
      <c r="O118" s="272"/>
      <c r="P118" s="272"/>
      <c r="Q118" s="272"/>
      <c r="R118" s="272"/>
      <c r="S118" s="272"/>
      <c r="T118" s="224"/>
      <c r="U118" s="224"/>
      <c r="V118" s="224"/>
      <c r="W118" s="224"/>
      <c r="X118" s="224"/>
      <c r="Y118" s="224"/>
    </row>
    <row r="119" spans="2:25" s="84" customFormat="1" ht="14.25" customHeight="1">
      <c r="B119" s="599"/>
      <c r="C119" s="599"/>
      <c r="D119" s="599"/>
      <c r="E119" s="599"/>
      <c r="F119" s="599"/>
      <c r="G119" s="599"/>
      <c r="H119" s="599"/>
      <c r="I119" s="599"/>
      <c r="J119" s="599"/>
      <c r="K119" s="599"/>
      <c r="L119" s="599"/>
      <c r="M119" s="271"/>
      <c r="N119" s="272"/>
      <c r="O119" s="272"/>
      <c r="P119" s="272"/>
      <c r="Q119" s="272"/>
      <c r="R119" s="272"/>
      <c r="S119" s="272"/>
      <c r="T119" s="224"/>
      <c r="U119" s="224"/>
      <c r="V119" s="224"/>
      <c r="W119" s="224"/>
      <c r="X119" s="224"/>
      <c r="Y119" s="224"/>
    </row>
    <row r="120" spans="2:25" s="84" customFormat="1" ht="7.9" customHeight="1">
      <c r="B120" s="263"/>
      <c r="C120" s="264"/>
      <c r="D120" s="263"/>
      <c r="E120" s="263"/>
      <c r="F120" s="263"/>
      <c r="G120" s="263"/>
      <c r="H120" s="263"/>
      <c r="I120" s="263"/>
      <c r="J120" s="263"/>
      <c r="K120" s="263"/>
      <c r="L120" s="263"/>
      <c r="M120" s="271"/>
      <c r="N120" s="272"/>
      <c r="O120" s="272"/>
      <c r="P120" s="272"/>
      <c r="Q120" s="272"/>
      <c r="R120" s="272"/>
      <c r="S120" s="272"/>
      <c r="T120" s="224"/>
      <c r="U120" s="224"/>
      <c r="V120" s="224"/>
      <c r="W120" s="224"/>
      <c r="X120" s="224"/>
      <c r="Y120" s="273"/>
    </row>
    <row r="121" spans="2:25" s="84" customFormat="1" ht="14.25" customHeight="1">
      <c r="B121" s="265" t="s">
        <v>4</v>
      </c>
      <c r="C121" s="578" t="s">
        <v>183</v>
      </c>
      <c r="D121" s="579"/>
      <c r="E121" s="579"/>
      <c r="F121" s="579"/>
      <c r="G121" s="579"/>
      <c r="H121" s="579"/>
      <c r="I121" s="579"/>
      <c r="J121" s="579"/>
      <c r="K121" s="579"/>
      <c r="L121" s="579"/>
      <c r="M121" s="271"/>
      <c r="N121" s="224"/>
      <c r="O121" s="224"/>
      <c r="P121" s="266"/>
      <c r="Q121" s="224"/>
      <c r="R121" s="224"/>
      <c r="S121" s="224"/>
      <c r="T121" s="224"/>
      <c r="U121" s="224"/>
      <c r="V121" s="224"/>
      <c r="W121" s="224"/>
      <c r="X121" s="224"/>
      <c r="Y121" s="224"/>
    </row>
    <row r="122" spans="2:25" s="84" customFormat="1" ht="14.25" customHeight="1">
      <c r="B122" s="265"/>
      <c r="C122" s="579"/>
      <c r="D122" s="579"/>
      <c r="E122" s="579"/>
      <c r="F122" s="579"/>
      <c r="G122" s="579"/>
      <c r="H122" s="579"/>
      <c r="I122" s="579"/>
      <c r="J122" s="579"/>
      <c r="K122" s="579"/>
      <c r="L122" s="579"/>
      <c r="M122" s="271"/>
      <c r="N122" s="224"/>
      <c r="O122" s="224"/>
      <c r="P122" s="266"/>
      <c r="Q122" s="224"/>
      <c r="R122" s="224"/>
      <c r="S122" s="224"/>
      <c r="T122" s="224"/>
      <c r="U122" s="224"/>
      <c r="V122" s="224"/>
      <c r="W122" s="224"/>
      <c r="X122" s="224"/>
      <c r="Y122" s="224"/>
    </row>
    <row r="123" spans="2:25" s="84" customFormat="1" ht="7.9" customHeight="1">
      <c r="B123" s="265"/>
      <c r="C123" s="378"/>
      <c r="D123" s="378"/>
      <c r="E123" s="378"/>
      <c r="F123" s="378"/>
      <c r="G123" s="378"/>
      <c r="H123" s="378"/>
      <c r="I123" s="378"/>
      <c r="J123" s="378"/>
      <c r="K123" s="378"/>
      <c r="L123" s="378"/>
      <c r="M123" s="271"/>
      <c r="N123" s="224"/>
      <c r="O123" s="224"/>
      <c r="P123" s="266"/>
      <c r="Q123" s="224"/>
      <c r="R123" s="224"/>
      <c r="S123" s="224"/>
      <c r="T123" s="224"/>
      <c r="U123" s="224"/>
      <c r="V123" s="224"/>
      <c r="W123" s="224"/>
      <c r="X123" s="224"/>
      <c r="Y123" s="224"/>
    </row>
    <row r="124" spans="2:25" s="84" customFormat="1" ht="14.25" customHeight="1">
      <c r="B124" s="265" t="s">
        <v>5</v>
      </c>
      <c r="C124" s="267" t="s">
        <v>184</v>
      </c>
      <c r="D124" s="268"/>
      <c r="E124" s="268"/>
      <c r="F124" s="268"/>
      <c r="G124" s="268"/>
      <c r="H124" s="268"/>
      <c r="I124" s="377"/>
      <c r="J124" s="377"/>
      <c r="K124" s="376"/>
      <c r="L124" s="376"/>
      <c r="M124" s="271"/>
      <c r="N124" s="224"/>
      <c r="O124" s="272"/>
      <c r="P124" s="269"/>
      <c r="Q124" s="272"/>
      <c r="R124" s="272"/>
      <c r="S124" s="272"/>
      <c r="T124" s="224"/>
      <c r="U124" s="224"/>
      <c r="V124" s="224"/>
      <c r="W124" s="224"/>
      <c r="X124" s="224"/>
      <c r="Y124" s="224"/>
    </row>
    <row r="125" spans="2:25" s="84" customFormat="1" ht="7.9" customHeight="1">
      <c r="B125" s="265"/>
      <c r="C125" s="267"/>
      <c r="D125" s="268"/>
      <c r="E125" s="268"/>
      <c r="F125" s="268"/>
      <c r="G125" s="268"/>
      <c r="H125" s="268"/>
      <c r="I125" s="377"/>
      <c r="J125" s="377"/>
      <c r="K125" s="376"/>
      <c r="L125" s="376"/>
      <c r="M125" s="224"/>
      <c r="N125" s="224"/>
      <c r="O125" s="272"/>
      <c r="P125" s="269"/>
      <c r="Q125" s="272"/>
      <c r="R125" s="272"/>
      <c r="S125" s="272"/>
      <c r="T125" s="224"/>
      <c r="U125" s="224"/>
      <c r="V125" s="224"/>
      <c r="W125" s="224"/>
      <c r="X125" s="224"/>
      <c r="Y125" s="224"/>
    </row>
    <row r="126" spans="2:25" s="84" customFormat="1" ht="14.25" customHeight="1">
      <c r="B126" s="265" t="s">
        <v>6</v>
      </c>
      <c r="C126" s="268" t="s">
        <v>185</v>
      </c>
      <c r="D126" s="387"/>
      <c r="E126" s="387"/>
      <c r="F126" s="387"/>
      <c r="G126" s="387"/>
      <c r="H126" s="387"/>
      <c r="I126" s="387"/>
      <c r="J126" s="387"/>
      <c r="K126" s="387"/>
      <c r="L126" s="387"/>
      <c r="M126" s="274"/>
      <c r="N126" s="274"/>
      <c r="O126" s="272"/>
      <c r="P126" s="266"/>
      <c r="Q126" s="272"/>
      <c r="R126" s="272"/>
      <c r="S126" s="272"/>
    </row>
    <row r="127" spans="2:25" s="84" customFormat="1" ht="7.9" customHeight="1">
      <c r="B127" s="265"/>
      <c r="C127" s="377"/>
      <c r="D127" s="376"/>
      <c r="E127" s="376"/>
      <c r="F127" s="376"/>
      <c r="G127" s="376"/>
      <c r="H127" s="376"/>
      <c r="I127" s="376"/>
      <c r="J127" s="376"/>
      <c r="K127" s="376"/>
      <c r="L127" s="376"/>
      <c r="M127" s="224"/>
      <c r="N127" s="224"/>
      <c r="O127" s="272"/>
      <c r="P127" s="266"/>
      <c r="Q127" s="272"/>
      <c r="R127" s="272"/>
      <c r="S127" s="272"/>
    </row>
    <row r="128" spans="2:25" s="84" customFormat="1" ht="14.25" customHeight="1">
      <c r="B128" s="265" t="s">
        <v>182</v>
      </c>
      <c r="C128" s="268" t="s">
        <v>186</v>
      </c>
      <c r="D128" s="376"/>
      <c r="E128" s="376"/>
      <c r="F128" s="376"/>
      <c r="G128" s="376"/>
      <c r="H128" s="376"/>
      <c r="I128" s="376"/>
      <c r="J128" s="376"/>
      <c r="K128" s="376"/>
      <c r="L128" s="376"/>
      <c r="M128" s="224"/>
      <c r="N128" s="224"/>
      <c r="O128" s="272"/>
      <c r="P128" s="266"/>
      <c r="Q128" s="272"/>
      <c r="R128" s="272"/>
      <c r="S128" s="272"/>
    </row>
    <row r="129" spans="1:12" s="2" customFormat="1" ht="7.9" customHeight="1">
      <c r="A129" s="386"/>
      <c r="B129" s="376"/>
      <c r="C129" s="376"/>
      <c r="D129" s="376"/>
      <c r="E129" s="376"/>
      <c r="F129" s="376"/>
      <c r="G129" s="376"/>
      <c r="H129" s="376"/>
      <c r="I129" s="376"/>
      <c r="J129" s="376"/>
      <c r="K129" s="376"/>
      <c r="L129" s="376"/>
    </row>
    <row r="130" spans="1:12" s="2" customFormat="1" ht="14.25" customHeight="1">
      <c r="A130" s="243">
        <f>+A24+1</f>
        <v>4</v>
      </c>
      <c r="B130" s="1" t="s">
        <v>228</v>
      </c>
      <c r="C130" s="1"/>
    </row>
    <row r="131" spans="1:12" s="2" customFormat="1" ht="7.9" customHeight="1">
      <c r="A131" s="243"/>
      <c r="B131" s="1"/>
      <c r="C131" s="1"/>
    </row>
    <row r="132" spans="1:12" s="2" customFormat="1" ht="14.25" customHeight="1">
      <c r="A132" s="243"/>
      <c r="B132" s="577" t="s">
        <v>65</v>
      </c>
      <c r="C132" s="577"/>
      <c r="D132" s="577"/>
      <c r="E132" s="577"/>
      <c r="F132" s="577"/>
      <c r="G132" s="577"/>
      <c r="H132" s="577"/>
      <c r="I132" s="577"/>
      <c r="J132" s="577"/>
      <c r="K132" s="577"/>
      <c r="L132" s="577"/>
    </row>
    <row r="133" spans="1:12" s="2" customFormat="1" ht="14.25" customHeight="1">
      <c r="A133" s="243"/>
      <c r="B133" s="577"/>
      <c r="C133" s="577"/>
      <c r="D133" s="577"/>
      <c r="E133" s="577"/>
      <c r="F133" s="577"/>
      <c r="G133" s="577"/>
      <c r="H133" s="577"/>
      <c r="I133" s="577"/>
      <c r="J133" s="577"/>
      <c r="K133" s="577"/>
      <c r="L133" s="577"/>
    </row>
    <row r="134" spans="1:12" s="2" customFormat="1" ht="14.25" customHeight="1">
      <c r="A134" s="243"/>
      <c r="B134" s="577"/>
      <c r="C134" s="577"/>
      <c r="D134" s="577"/>
      <c r="E134" s="577"/>
      <c r="F134" s="577"/>
      <c r="G134" s="577"/>
      <c r="H134" s="577"/>
      <c r="I134" s="577"/>
      <c r="J134" s="577"/>
      <c r="K134" s="577"/>
      <c r="L134" s="577"/>
    </row>
    <row r="135" spans="1:12" s="2" customFormat="1" ht="7.9" customHeight="1">
      <c r="A135" s="243"/>
      <c r="B135" s="380"/>
      <c r="C135" s="380"/>
      <c r="D135" s="380"/>
      <c r="E135" s="380"/>
      <c r="F135" s="380"/>
      <c r="G135" s="380"/>
      <c r="H135" s="380"/>
      <c r="I135" s="380"/>
      <c r="J135" s="380"/>
      <c r="K135" s="380"/>
      <c r="L135" s="380"/>
    </row>
    <row r="136" spans="1:12" s="2" customFormat="1" ht="14.25" customHeight="1">
      <c r="A136" s="244">
        <f>+A130+0.1</f>
        <v>4.0999999999999996</v>
      </c>
      <c r="B136" s="1" t="s">
        <v>11</v>
      </c>
      <c r="C136" s="1"/>
      <c r="D136" s="380"/>
      <c r="E136" s="380"/>
      <c r="F136" s="380"/>
      <c r="G136" s="380"/>
      <c r="H136" s="380"/>
      <c r="I136" s="380"/>
      <c r="J136" s="380"/>
      <c r="K136" s="380"/>
      <c r="L136" s="380"/>
    </row>
    <row r="137" spans="1:12" s="2" customFormat="1" ht="7.9" customHeight="1">
      <c r="A137" s="243"/>
      <c r="B137" s="380"/>
      <c r="C137" s="380"/>
      <c r="D137" s="380"/>
      <c r="E137" s="380"/>
      <c r="F137" s="380"/>
      <c r="G137" s="380"/>
      <c r="H137" s="380"/>
      <c r="I137" s="380"/>
      <c r="J137" s="380"/>
      <c r="K137" s="380"/>
      <c r="L137" s="380"/>
    </row>
    <row r="138" spans="1:12" s="2" customFormat="1" ht="14.25" customHeight="1">
      <c r="A138" s="243"/>
      <c r="B138" s="577" t="s">
        <v>69</v>
      </c>
      <c r="C138" s="577"/>
      <c r="D138" s="577"/>
      <c r="E138" s="577"/>
      <c r="F138" s="577"/>
      <c r="G138" s="577"/>
      <c r="H138" s="577"/>
      <c r="I138" s="577"/>
      <c r="J138" s="577"/>
      <c r="K138" s="577"/>
      <c r="L138" s="577"/>
    </row>
    <row r="139" spans="1:12" s="2" customFormat="1" ht="7.9" customHeight="1">
      <c r="A139" s="243"/>
      <c r="B139" s="376"/>
      <c r="C139" s="376"/>
      <c r="D139" s="376"/>
      <c r="E139" s="376"/>
      <c r="F139" s="376"/>
      <c r="G139" s="376"/>
      <c r="H139" s="376"/>
      <c r="I139" s="376"/>
      <c r="J139" s="376"/>
      <c r="K139" s="376"/>
      <c r="L139" s="376"/>
    </row>
    <row r="140" spans="1:12" s="2" customFormat="1" ht="14.25" customHeight="1">
      <c r="A140" s="243"/>
      <c r="B140" s="604" t="s">
        <v>253</v>
      </c>
      <c r="C140" s="604"/>
      <c r="D140" s="604"/>
      <c r="E140" s="604"/>
      <c r="F140" s="604"/>
      <c r="G140" s="604"/>
      <c r="H140" s="604"/>
      <c r="I140" s="604"/>
      <c r="J140" s="604"/>
      <c r="K140" s="604"/>
      <c r="L140" s="604"/>
    </row>
    <row r="141" spans="1:12" s="2" customFormat="1" ht="16.149999999999999" customHeight="1">
      <c r="A141" s="243"/>
      <c r="B141" s="604"/>
      <c r="C141" s="604"/>
      <c r="D141" s="604"/>
      <c r="E141" s="604"/>
      <c r="F141" s="604"/>
      <c r="G141" s="604"/>
      <c r="H141" s="604"/>
      <c r="I141" s="604"/>
      <c r="J141" s="604"/>
      <c r="K141" s="604"/>
      <c r="L141" s="604"/>
    </row>
    <row r="142" spans="1:12" s="2" customFormat="1" ht="14.25" customHeight="1">
      <c r="A142" s="243"/>
      <c r="B142" s="604"/>
      <c r="C142" s="604"/>
      <c r="D142" s="604"/>
      <c r="E142" s="604"/>
      <c r="F142" s="604"/>
      <c r="G142" s="604"/>
      <c r="H142" s="604"/>
      <c r="I142" s="604"/>
      <c r="J142" s="604"/>
      <c r="K142" s="604"/>
      <c r="L142" s="604"/>
    </row>
    <row r="143" spans="1:12" s="2" customFormat="1" ht="14.25" customHeight="1">
      <c r="A143" s="243"/>
      <c r="B143" s="604"/>
      <c r="C143" s="604"/>
      <c r="D143" s="604"/>
      <c r="E143" s="604"/>
      <c r="F143" s="604"/>
      <c r="G143" s="604"/>
      <c r="H143" s="604"/>
      <c r="I143" s="604"/>
      <c r="J143" s="604"/>
      <c r="K143" s="604"/>
      <c r="L143" s="604"/>
    </row>
    <row r="144" spans="1:12" s="2" customFormat="1" ht="7.9" customHeight="1">
      <c r="A144" s="243"/>
      <c r="B144" s="376"/>
      <c r="C144" s="376"/>
      <c r="D144" s="376"/>
      <c r="E144" s="376"/>
      <c r="F144" s="376"/>
      <c r="G144" s="376"/>
      <c r="H144" s="376"/>
      <c r="I144" s="376"/>
      <c r="J144" s="376"/>
      <c r="K144" s="376"/>
      <c r="L144" s="376"/>
    </row>
    <row r="145" spans="1:12" s="2" customFormat="1" ht="14.25" customHeight="1">
      <c r="A145" s="243"/>
      <c r="B145" s="577" t="s">
        <v>70</v>
      </c>
      <c r="C145" s="577"/>
      <c r="D145" s="577"/>
      <c r="E145" s="577"/>
      <c r="F145" s="577"/>
      <c r="G145" s="577"/>
      <c r="H145" s="577"/>
      <c r="I145" s="577"/>
      <c r="J145" s="577"/>
      <c r="K145" s="577"/>
      <c r="L145" s="577"/>
    </row>
    <row r="146" spans="1:12" s="2" customFormat="1" ht="14.25" customHeight="1">
      <c r="A146" s="243"/>
      <c r="B146" s="577"/>
      <c r="C146" s="577"/>
      <c r="D146" s="577"/>
      <c r="E146" s="577"/>
      <c r="F146" s="577"/>
      <c r="G146" s="577"/>
      <c r="H146" s="577"/>
      <c r="I146" s="577"/>
      <c r="J146" s="577"/>
      <c r="K146" s="577"/>
      <c r="L146" s="577"/>
    </row>
    <row r="147" spans="1:12" s="2" customFormat="1" ht="14.25" customHeight="1">
      <c r="A147" s="243"/>
      <c r="B147" s="577"/>
      <c r="C147" s="577"/>
      <c r="D147" s="577"/>
      <c r="E147" s="577"/>
      <c r="F147" s="577"/>
      <c r="G147" s="577"/>
      <c r="H147" s="577"/>
      <c r="I147" s="577"/>
      <c r="J147" s="577"/>
      <c r="K147" s="577"/>
      <c r="L147" s="577"/>
    </row>
    <row r="148" spans="1:12" s="2" customFormat="1" ht="7.9" customHeight="1">
      <c r="A148" s="243"/>
      <c r="B148" s="376"/>
      <c r="C148" s="376"/>
      <c r="D148" s="376"/>
      <c r="E148" s="376"/>
      <c r="F148" s="376"/>
      <c r="G148" s="376"/>
      <c r="H148" s="376"/>
      <c r="I148" s="376"/>
      <c r="J148" s="376"/>
      <c r="K148" s="376"/>
      <c r="L148" s="376"/>
    </row>
    <row r="149" spans="1:12" s="2" customFormat="1" ht="14.25" customHeight="1">
      <c r="A149" s="243"/>
      <c r="B149" s="577" t="s">
        <v>71</v>
      </c>
      <c r="C149" s="577"/>
      <c r="D149" s="577"/>
      <c r="E149" s="577"/>
      <c r="F149" s="577"/>
      <c r="G149" s="577"/>
      <c r="H149" s="577"/>
      <c r="I149" s="577"/>
      <c r="J149" s="577"/>
      <c r="K149" s="577"/>
      <c r="L149" s="577"/>
    </row>
    <row r="150" spans="1:12" s="2" customFormat="1" ht="7.9" customHeight="1">
      <c r="A150" s="243"/>
      <c r="B150" s="376"/>
      <c r="C150" s="376"/>
      <c r="D150" s="376"/>
      <c r="E150" s="376"/>
      <c r="F150" s="376"/>
      <c r="G150" s="376"/>
      <c r="H150" s="376"/>
      <c r="I150" s="376"/>
      <c r="J150" s="376"/>
      <c r="K150" s="376"/>
      <c r="L150" s="376"/>
    </row>
    <row r="151" spans="1:12" s="2" customFormat="1" ht="14.25" customHeight="1">
      <c r="A151" s="244">
        <f>+A136+0.1</f>
        <v>4.1999999999999993</v>
      </c>
      <c r="B151" s="1" t="s">
        <v>152</v>
      </c>
      <c r="C151" s="376"/>
      <c r="D151" s="376"/>
      <c r="E151" s="376"/>
      <c r="F151" s="376"/>
      <c r="G151" s="376"/>
      <c r="H151" s="376"/>
      <c r="I151" s="376"/>
      <c r="J151" s="376"/>
      <c r="K151" s="376"/>
      <c r="L151" s="376"/>
    </row>
    <row r="152" spans="1:12" s="2" customFormat="1" ht="7.9" customHeight="1">
      <c r="A152" s="243"/>
      <c r="B152" s="376"/>
      <c r="C152" s="376"/>
      <c r="D152" s="376"/>
      <c r="E152" s="376"/>
      <c r="F152" s="376"/>
      <c r="G152" s="376"/>
      <c r="H152" s="376"/>
      <c r="I152" s="376"/>
      <c r="J152" s="376"/>
      <c r="K152" s="376"/>
      <c r="L152" s="376"/>
    </row>
    <row r="153" spans="1:12" s="2" customFormat="1" ht="14.25" customHeight="1">
      <c r="A153" s="243" t="s">
        <v>149</v>
      </c>
      <c r="B153" s="611" t="s">
        <v>153</v>
      </c>
      <c r="C153" s="611"/>
      <c r="D153" s="611"/>
      <c r="E153" s="376"/>
      <c r="F153" s="376"/>
      <c r="G153" s="376"/>
      <c r="H153" s="376"/>
      <c r="I153" s="376"/>
      <c r="J153" s="376"/>
      <c r="K153" s="376"/>
      <c r="L153" s="376"/>
    </row>
    <row r="154" spans="1:12" s="2" customFormat="1" ht="7.9" customHeight="1">
      <c r="A154" s="243"/>
      <c r="B154" s="376"/>
      <c r="C154" s="376"/>
      <c r="D154" s="376"/>
      <c r="E154" s="376"/>
      <c r="F154" s="376"/>
      <c r="G154" s="376"/>
      <c r="H154" s="376"/>
      <c r="I154" s="376"/>
      <c r="J154" s="376"/>
      <c r="K154" s="376"/>
      <c r="L154" s="376"/>
    </row>
    <row r="155" spans="1:12" s="2" customFormat="1" ht="14.25" customHeight="1">
      <c r="A155" s="243"/>
      <c r="B155" s="586" t="s">
        <v>187</v>
      </c>
      <c r="C155" s="586"/>
      <c r="D155" s="586"/>
      <c r="E155" s="586"/>
      <c r="F155" s="586"/>
      <c r="G155" s="586"/>
      <c r="H155" s="586"/>
      <c r="I155" s="586"/>
      <c r="J155" s="586"/>
      <c r="K155" s="586"/>
      <c r="L155" s="586"/>
    </row>
    <row r="156" spans="1:12" s="2" customFormat="1" ht="14.25" customHeight="1">
      <c r="A156" s="243"/>
      <c r="B156" s="586"/>
      <c r="C156" s="586"/>
      <c r="D156" s="586"/>
      <c r="E156" s="586"/>
      <c r="F156" s="586"/>
      <c r="G156" s="586"/>
      <c r="H156" s="586"/>
      <c r="I156" s="586"/>
      <c r="J156" s="586"/>
      <c r="K156" s="586"/>
      <c r="L156" s="586"/>
    </row>
    <row r="157" spans="1:12" s="2" customFormat="1" ht="14.25" customHeight="1">
      <c r="A157" s="243"/>
      <c r="B157" s="586"/>
      <c r="C157" s="586"/>
      <c r="D157" s="586"/>
      <c r="E157" s="586"/>
      <c r="F157" s="586"/>
      <c r="G157" s="586"/>
      <c r="H157" s="586"/>
      <c r="I157" s="586"/>
      <c r="J157" s="586"/>
      <c r="K157" s="586"/>
      <c r="L157" s="586"/>
    </row>
    <row r="158" spans="1:12" s="2" customFormat="1" ht="7.9" customHeight="1">
      <c r="A158" s="243"/>
      <c r="B158" s="376"/>
      <c r="C158" s="376"/>
      <c r="D158" s="376"/>
      <c r="E158" s="376"/>
      <c r="F158" s="376"/>
      <c r="G158" s="376"/>
      <c r="H158" s="376"/>
      <c r="I158" s="376"/>
      <c r="J158" s="376"/>
      <c r="K158" s="376"/>
      <c r="L158" s="376"/>
    </row>
    <row r="159" spans="1:12" s="2" customFormat="1" ht="14.25" customHeight="1">
      <c r="A159" s="243"/>
      <c r="B159" s="2" t="s">
        <v>188</v>
      </c>
      <c r="C159" s="376"/>
      <c r="D159" s="376"/>
      <c r="E159" s="376"/>
      <c r="F159" s="376"/>
      <c r="G159" s="376"/>
      <c r="H159" s="376"/>
      <c r="I159" s="376"/>
      <c r="J159" s="376"/>
      <c r="K159" s="376"/>
      <c r="L159" s="376"/>
    </row>
    <row r="160" spans="1:12" s="2" customFormat="1" ht="7.9" customHeight="1">
      <c r="A160" s="243"/>
      <c r="B160" s="376"/>
      <c r="C160" s="376"/>
      <c r="D160" s="376"/>
      <c r="E160" s="376"/>
      <c r="F160" s="376"/>
      <c r="G160" s="376"/>
      <c r="H160" s="376"/>
      <c r="I160" s="376"/>
      <c r="J160" s="376"/>
      <c r="K160" s="376"/>
      <c r="L160" s="376"/>
    </row>
    <row r="161" spans="1:13" s="2" customFormat="1" ht="14.25" customHeight="1">
      <c r="A161" s="244" t="s">
        <v>150</v>
      </c>
      <c r="B161" s="1" t="s">
        <v>60</v>
      </c>
      <c r="C161" s="1"/>
      <c r="D161" s="376"/>
      <c r="E161" s="376"/>
      <c r="F161" s="376"/>
      <c r="G161" s="376"/>
      <c r="H161" s="376"/>
      <c r="I161" s="376"/>
      <c r="J161" s="376"/>
      <c r="K161" s="376"/>
      <c r="L161" s="376"/>
    </row>
    <row r="162" spans="1:13" s="2" customFormat="1" ht="7.9" customHeight="1">
      <c r="A162" s="243"/>
      <c r="B162" s="376"/>
      <c r="C162" s="376"/>
      <c r="D162" s="376"/>
      <c r="E162" s="376"/>
      <c r="F162" s="376"/>
      <c r="G162" s="376"/>
      <c r="H162" s="376"/>
      <c r="I162" s="376"/>
      <c r="J162" s="376"/>
      <c r="K162" s="376"/>
      <c r="L162" s="376"/>
    </row>
    <row r="163" spans="1:13" s="2" customFormat="1" ht="14.25" customHeight="1">
      <c r="A163" s="243"/>
      <c r="B163" s="586" t="s">
        <v>256</v>
      </c>
      <c r="C163" s="586"/>
      <c r="D163" s="586"/>
      <c r="E163" s="586"/>
      <c r="F163" s="586"/>
      <c r="G163" s="586"/>
      <c r="H163" s="586"/>
      <c r="I163" s="586"/>
      <c r="J163" s="586"/>
      <c r="K163" s="586"/>
      <c r="L163" s="586"/>
    </row>
    <row r="164" spans="1:13" s="2" customFormat="1" ht="14.25" customHeight="1">
      <c r="A164" s="243"/>
      <c r="B164" s="586"/>
      <c r="C164" s="586"/>
      <c r="D164" s="586"/>
      <c r="E164" s="586"/>
      <c r="F164" s="586"/>
      <c r="G164" s="586"/>
      <c r="H164" s="586"/>
      <c r="I164" s="586"/>
      <c r="J164" s="586"/>
      <c r="K164" s="586"/>
      <c r="L164" s="586"/>
      <c r="M164" s="276">
        <f>+A272</f>
        <v>6</v>
      </c>
    </row>
    <row r="165" spans="1:13" s="2" customFormat="1" ht="7.9" customHeight="1">
      <c r="A165" s="243"/>
      <c r="B165" s="376"/>
      <c r="C165" s="376"/>
      <c r="D165" s="376"/>
      <c r="E165" s="376"/>
      <c r="F165" s="376"/>
      <c r="G165" s="376"/>
      <c r="H165" s="376"/>
      <c r="I165" s="376"/>
      <c r="J165" s="376"/>
      <c r="K165" s="376"/>
      <c r="L165" s="376"/>
    </row>
    <row r="166" spans="1:13" s="2" customFormat="1" ht="14.25" customHeight="1">
      <c r="A166" s="244">
        <f>+A151+0.1</f>
        <v>4.2999999999999989</v>
      </c>
      <c r="B166" s="9" t="s">
        <v>189</v>
      </c>
      <c r="C166" s="9"/>
      <c r="E166" s="376"/>
      <c r="F166" s="376"/>
      <c r="G166" s="376"/>
      <c r="H166" s="376"/>
      <c r="I166" s="376"/>
      <c r="J166" s="376"/>
      <c r="K166" s="376"/>
      <c r="L166" s="376"/>
    </row>
    <row r="167" spans="1:13" s="2" customFormat="1" ht="7.9" customHeight="1">
      <c r="A167" s="244"/>
      <c r="B167" s="9"/>
      <c r="C167" s="9"/>
      <c r="E167" s="376"/>
      <c r="F167" s="376"/>
      <c r="G167" s="376"/>
      <c r="H167" s="376"/>
      <c r="I167" s="376"/>
      <c r="J167" s="376"/>
      <c r="K167" s="376"/>
      <c r="L167" s="376"/>
    </row>
    <row r="168" spans="1:13" s="2" customFormat="1" ht="14.25" customHeight="1">
      <c r="A168" s="244"/>
      <c r="B168" s="9" t="s">
        <v>190</v>
      </c>
      <c r="C168" s="9"/>
      <c r="E168" s="376"/>
      <c r="F168" s="376"/>
      <c r="G168" s="376"/>
      <c r="H168" s="376"/>
      <c r="I168" s="376"/>
      <c r="J168" s="376"/>
      <c r="K168" s="376"/>
      <c r="L168" s="376"/>
    </row>
    <row r="169" spans="1:13" s="2" customFormat="1" ht="7.9" customHeight="1">
      <c r="A169" s="386"/>
      <c r="B169" s="1"/>
      <c r="C169" s="1"/>
      <c r="D169" s="376"/>
      <c r="E169" s="376"/>
      <c r="F169" s="376"/>
      <c r="G169" s="376"/>
      <c r="H169" s="376"/>
      <c r="I169" s="376"/>
      <c r="J169" s="376"/>
      <c r="K169" s="376"/>
      <c r="L169" s="376"/>
    </row>
    <row r="170" spans="1:13" s="2" customFormat="1" ht="14.25" customHeight="1">
      <c r="A170" s="386"/>
      <c r="B170" s="606" t="s">
        <v>48</v>
      </c>
      <c r="C170" s="606"/>
      <c r="D170" s="606"/>
      <c r="E170" s="606"/>
      <c r="F170" s="606"/>
      <c r="G170" s="606"/>
      <c r="H170" s="606"/>
      <c r="I170" s="606"/>
      <c r="J170" s="606"/>
      <c r="K170" s="606"/>
      <c r="L170" s="606"/>
    </row>
    <row r="171" spans="1:13" s="2" customFormat="1" ht="14.25" customHeight="1">
      <c r="A171" s="386"/>
      <c r="B171" s="606"/>
      <c r="C171" s="606"/>
      <c r="D171" s="606"/>
      <c r="E171" s="606"/>
      <c r="F171" s="606"/>
      <c r="G171" s="606"/>
      <c r="H171" s="606"/>
      <c r="I171" s="606"/>
      <c r="J171" s="606"/>
      <c r="K171" s="606"/>
      <c r="L171" s="606"/>
    </row>
    <row r="172" spans="1:13" s="2" customFormat="1" ht="14.25" customHeight="1">
      <c r="A172" s="386"/>
      <c r="B172" s="606"/>
      <c r="C172" s="606"/>
      <c r="D172" s="606"/>
      <c r="E172" s="606"/>
      <c r="F172" s="606"/>
      <c r="G172" s="606"/>
      <c r="H172" s="606"/>
      <c r="I172" s="606"/>
      <c r="J172" s="606"/>
      <c r="K172" s="606"/>
      <c r="L172" s="606"/>
    </row>
    <row r="173" spans="1:13" s="2" customFormat="1" ht="7.9" customHeight="1">
      <c r="A173" s="386"/>
    </row>
    <row r="174" spans="1:13" s="2" customFormat="1" ht="1.9" customHeight="1">
      <c r="A174" s="386"/>
    </row>
    <row r="175" spans="1:13" s="2" customFormat="1" ht="14.25" customHeight="1">
      <c r="A175" s="386"/>
      <c r="B175" s="586" t="s">
        <v>49</v>
      </c>
      <c r="C175" s="586"/>
      <c r="D175" s="586"/>
      <c r="E175" s="586"/>
      <c r="F175" s="586"/>
      <c r="G175" s="586"/>
      <c r="H175" s="586"/>
      <c r="I175" s="586"/>
      <c r="J175" s="586"/>
      <c r="K175" s="586"/>
      <c r="L175" s="586"/>
    </row>
    <row r="176" spans="1:13" s="2" customFormat="1" ht="14.25" customHeight="1">
      <c r="A176" s="386"/>
      <c r="B176" s="586"/>
      <c r="C176" s="586"/>
      <c r="D176" s="586"/>
      <c r="E176" s="586"/>
      <c r="F176" s="586"/>
      <c r="G176" s="586"/>
      <c r="H176" s="586"/>
      <c r="I176" s="586"/>
      <c r="J176" s="586"/>
      <c r="K176" s="586"/>
      <c r="L176" s="586"/>
    </row>
    <row r="177" spans="1:12" s="2" customFormat="1" ht="14.25" customHeight="1">
      <c r="A177" s="386"/>
      <c r="B177" s="586"/>
      <c r="C177" s="586"/>
      <c r="D177" s="586"/>
      <c r="E177" s="586"/>
      <c r="F177" s="586"/>
      <c r="G177" s="586"/>
      <c r="H177" s="586"/>
      <c r="I177" s="586"/>
      <c r="J177" s="586"/>
      <c r="K177" s="586"/>
      <c r="L177" s="586"/>
    </row>
    <row r="178" spans="1:12" s="2" customFormat="1" ht="16.149999999999999" customHeight="1">
      <c r="A178" s="386"/>
      <c r="B178" s="586"/>
      <c r="C178" s="586"/>
      <c r="D178" s="586"/>
      <c r="E178" s="586"/>
      <c r="F178" s="586"/>
      <c r="G178" s="586"/>
      <c r="H178" s="586"/>
      <c r="I178" s="586"/>
      <c r="J178" s="586"/>
      <c r="K178" s="586"/>
      <c r="L178" s="586"/>
    </row>
    <row r="179" spans="1:12" s="2" customFormat="1" ht="14.25" customHeight="1">
      <c r="A179" s="386"/>
      <c r="B179" s="586"/>
      <c r="C179" s="586"/>
      <c r="D179" s="586"/>
      <c r="E179" s="586"/>
      <c r="F179" s="586"/>
      <c r="G179" s="586"/>
      <c r="H179" s="586"/>
      <c r="I179" s="586"/>
      <c r="J179" s="586"/>
      <c r="K179" s="586"/>
      <c r="L179" s="586"/>
    </row>
    <row r="180" spans="1:12" s="2" customFormat="1" ht="14.25" customHeight="1">
      <c r="A180" s="386"/>
      <c r="B180" s="586"/>
      <c r="C180" s="586"/>
      <c r="D180" s="586"/>
      <c r="E180" s="586"/>
      <c r="F180" s="586"/>
      <c r="G180" s="586"/>
      <c r="H180" s="586"/>
      <c r="I180" s="586"/>
      <c r="J180" s="586"/>
      <c r="K180" s="586"/>
      <c r="L180" s="586"/>
    </row>
    <row r="181" spans="1:12" s="2" customFormat="1" ht="9" customHeight="1">
      <c r="A181" s="386"/>
      <c r="B181" s="380"/>
      <c r="C181" s="380"/>
      <c r="D181" s="380"/>
      <c r="E181" s="380"/>
      <c r="F181" s="380"/>
      <c r="G181" s="380"/>
      <c r="H181" s="380"/>
      <c r="I181" s="380"/>
      <c r="J181" s="380"/>
      <c r="K181" s="380"/>
      <c r="L181" s="380"/>
    </row>
    <row r="182" spans="1:12" s="2" customFormat="1" ht="14.25" customHeight="1">
      <c r="A182" s="386"/>
      <c r="B182" s="580" t="s">
        <v>191</v>
      </c>
      <c r="C182" s="581"/>
      <c r="D182" s="581"/>
      <c r="E182" s="581"/>
      <c r="F182" s="581"/>
      <c r="G182" s="581"/>
      <c r="H182" s="581"/>
      <c r="I182" s="581"/>
      <c r="J182" s="581"/>
      <c r="K182" s="581"/>
      <c r="L182" s="582"/>
    </row>
    <row r="183" spans="1:12" s="2" customFormat="1" ht="14.25" customHeight="1">
      <c r="A183" s="386"/>
      <c r="B183" s="580"/>
      <c r="C183" s="581"/>
      <c r="D183" s="581"/>
      <c r="E183" s="581"/>
      <c r="F183" s="581"/>
      <c r="G183" s="581"/>
      <c r="H183" s="581"/>
      <c r="I183" s="581"/>
      <c r="J183" s="581"/>
      <c r="K183" s="581"/>
      <c r="L183" s="582"/>
    </row>
    <row r="184" spans="1:12" s="2" customFormat="1" ht="9" customHeight="1">
      <c r="A184" s="243"/>
      <c r="B184" s="376"/>
      <c r="C184" s="376"/>
      <c r="D184" s="376"/>
      <c r="E184" s="376"/>
      <c r="F184" s="376"/>
      <c r="G184" s="376"/>
      <c r="H184" s="376"/>
      <c r="I184" s="376"/>
      <c r="J184" s="376"/>
      <c r="K184" s="376"/>
      <c r="L184" s="376"/>
    </row>
    <row r="185" spans="1:12" s="2" customFormat="1" ht="14.25" customHeight="1">
      <c r="A185" s="244">
        <f>+A166+0.1</f>
        <v>4.3999999999999986</v>
      </c>
      <c r="B185" s="1" t="s">
        <v>40</v>
      </c>
      <c r="C185" s="1"/>
      <c r="E185" s="376"/>
      <c r="F185" s="376"/>
      <c r="G185" s="376"/>
      <c r="H185" s="376"/>
      <c r="I185" s="376"/>
      <c r="J185" s="376"/>
      <c r="K185" s="376"/>
      <c r="L185" s="376"/>
    </row>
    <row r="186" spans="1:12" s="2" customFormat="1" ht="9" customHeight="1">
      <c r="A186" s="386"/>
      <c r="B186" s="1"/>
      <c r="C186" s="1"/>
      <c r="D186" s="376"/>
      <c r="E186" s="376"/>
      <c r="F186" s="376"/>
      <c r="G186" s="376"/>
      <c r="H186" s="376"/>
      <c r="I186" s="376"/>
      <c r="J186" s="376"/>
      <c r="K186" s="376"/>
      <c r="L186" s="376"/>
    </row>
    <row r="187" spans="1:12" s="2" customFormat="1" ht="14.25" customHeight="1">
      <c r="A187" s="386"/>
      <c r="B187" s="606" t="s">
        <v>192</v>
      </c>
      <c r="C187" s="606"/>
      <c r="D187" s="606"/>
      <c r="E187" s="606"/>
      <c r="F187" s="606"/>
      <c r="G187" s="606"/>
      <c r="H187" s="606"/>
      <c r="I187" s="606"/>
      <c r="J187" s="606"/>
      <c r="K187" s="606"/>
      <c r="L187" s="606"/>
    </row>
    <row r="188" spans="1:12" s="2" customFormat="1" ht="14.25" customHeight="1">
      <c r="A188" s="386"/>
      <c r="B188" s="606"/>
      <c r="C188" s="606"/>
      <c r="D188" s="606"/>
      <c r="E188" s="606"/>
      <c r="F188" s="606"/>
      <c r="G188" s="606"/>
      <c r="H188" s="606"/>
      <c r="I188" s="606"/>
      <c r="J188" s="606"/>
      <c r="K188" s="606"/>
      <c r="L188" s="606"/>
    </row>
    <row r="189" spans="1:12" s="2" customFormat="1" ht="9" customHeight="1">
      <c r="A189" s="243"/>
      <c r="B189" s="376"/>
      <c r="C189" s="376"/>
      <c r="D189" s="376"/>
      <c r="E189" s="376"/>
      <c r="F189" s="376"/>
      <c r="G189" s="376"/>
      <c r="H189" s="376"/>
      <c r="I189" s="376"/>
      <c r="J189" s="376"/>
      <c r="K189" s="376"/>
      <c r="L189" s="376"/>
    </row>
    <row r="190" spans="1:12" s="2" customFormat="1" ht="14.25" customHeight="1">
      <c r="A190" s="244">
        <f>+A185+0.1</f>
        <v>4.4999999999999982</v>
      </c>
      <c r="B190" s="1" t="s">
        <v>38</v>
      </c>
      <c r="C190" s="1"/>
      <c r="E190" s="376"/>
      <c r="F190" s="376"/>
      <c r="G190" s="376"/>
      <c r="H190" s="376"/>
      <c r="I190" s="376"/>
      <c r="J190" s="376"/>
      <c r="K190" s="376"/>
      <c r="L190" s="376"/>
    </row>
    <row r="191" spans="1:12" s="2" customFormat="1" ht="9" customHeight="1">
      <c r="A191" s="243"/>
      <c r="B191" s="376"/>
      <c r="C191" s="376"/>
      <c r="D191" s="376"/>
      <c r="E191" s="376"/>
      <c r="F191" s="376"/>
      <c r="G191" s="376"/>
      <c r="H191" s="376"/>
      <c r="I191" s="376"/>
      <c r="J191" s="376"/>
      <c r="K191" s="376"/>
      <c r="L191" s="376"/>
    </row>
    <row r="192" spans="1:12" s="2" customFormat="1" ht="14.25" customHeight="1">
      <c r="A192" s="243"/>
      <c r="B192" s="613" t="s">
        <v>39</v>
      </c>
      <c r="C192" s="613"/>
      <c r="D192" s="613"/>
      <c r="E192" s="613"/>
      <c r="F192" s="613"/>
      <c r="G192" s="613"/>
      <c r="H192" s="613"/>
      <c r="I192" s="613"/>
      <c r="J192" s="613"/>
      <c r="K192" s="613"/>
      <c r="L192" s="613"/>
    </row>
    <row r="193" spans="1:13" s="2" customFormat="1" ht="14.25" customHeight="1">
      <c r="A193" s="243"/>
      <c r="B193" s="613"/>
      <c r="C193" s="613"/>
      <c r="D193" s="613"/>
      <c r="E193" s="613"/>
      <c r="F193" s="613"/>
      <c r="G193" s="613"/>
      <c r="H193" s="613"/>
      <c r="I193" s="613"/>
      <c r="J193" s="613"/>
      <c r="K193" s="613"/>
      <c r="L193" s="613"/>
    </row>
    <row r="194" spans="1:13" s="2" customFormat="1" ht="14.25" customHeight="1">
      <c r="A194" s="243"/>
      <c r="B194" s="613"/>
      <c r="C194" s="613"/>
      <c r="D194" s="613"/>
      <c r="E194" s="613"/>
      <c r="F194" s="613"/>
      <c r="G194" s="613"/>
      <c r="H194" s="613"/>
      <c r="I194" s="613"/>
      <c r="J194" s="613"/>
      <c r="K194" s="613"/>
      <c r="L194" s="613"/>
    </row>
    <row r="195" spans="1:13" s="2" customFormat="1" ht="9" customHeight="1">
      <c r="A195" s="243"/>
      <c r="B195" s="376"/>
      <c r="C195" s="376"/>
      <c r="D195" s="376"/>
      <c r="E195" s="376"/>
      <c r="F195" s="376"/>
      <c r="G195" s="376"/>
      <c r="H195" s="376"/>
      <c r="I195" s="376"/>
      <c r="J195" s="376"/>
      <c r="K195" s="376"/>
      <c r="L195" s="376"/>
    </row>
    <row r="196" spans="1:13" s="2" customFormat="1" ht="14.25" customHeight="1">
      <c r="A196" s="244">
        <f>+A190+0.1</f>
        <v>4.5999999999999979</v>
      </c>
      <c r="B196" s="1" t="s">
        <v>8</v>
      </c>
      <c r="C196" s="1"/>
      <c r="E196" s="376"/>
      <c r="F196" s="376"/>
      <c r="G196" s="376"/>
      <c r="H196" s="376"/>
      <c r="I196" s="376"/>
      <c r="J196" s="376"/>
      <c r="K196" s="376"/>
      <c r="L196" s="376"/>
    </row>
    <row r="197" spans="1:13" s="2" customFormat="1" ht="9" customHeight="1">
      <c r="A197" s="243"/>
      <c r="B197" s="376"/>
      <c r="C197" s="376"/>
      <c r="D197" s="376"/>
      <c r="E197" s="376"/>
      <c r="F197" s="376"/>
      <c r="G197" s="376"/>
      <c r="H197" s="376"/>
      <c r="I197" s="376"/>
      <c r="J197" s="376"/>
      <c r="K197" s="376"/>
      <c r="L197" s="376"/>
    </row>
    <row r="198" spans="1:13" s="2" customFormat="1" ht="14.25" customHeight="1">
      <c r="A198" s="243"/>
      <c r="B198" s="586" t="s">
        <v>37</v>
      </c>
      <c r="C198" s="586"/>
      <c r="D198" s="586"/>
      <c r="E198" s="586"/>
      <c r="F198" s="586"/>
      <c r="G198" s="586"/>
      <c r="H198" s="586"/>
      <c r="I198" s="586"/>
      <c r="J198" s="586"/>
      <c r="K198" s="586"/>
      <c r="L198" s="586"/>
    </row>
    <row r="199" spans="1:13" s="2" customFormat="1" ht="14.25" customHeight="1">
      <c r="A199" s="243"/>
      <c r="B199" s="586"/>
      <c r="C199" s="586"/>
      <c r="D199" s="586"/>
      <c r="E199" s="586"/>
      <c r="F199" s="586"/>
      <c r="G199" s="586"/>
      <c r="H199" s="586"/>
      <c r="I199" s="586"/>
      <c r="J199" s="586"/>
      <c r="K199" s="586"/>
      <c r="L199" s="586"/>
    </row>
    <row r="200" spans="1:13" s="2" customFormat="1" ht="16.149999999999999" customHeight="1">
      <c r="A200" s="243"/>
      <c r="B200" s="586"/>
      <c r="C200" s="586"/>
      <c r="D200" s="586"/>
      <c r="E200" s="586"/>
      <c r="F200" s="586"/>
      <c r="G200" s="586"/>
      <c r="H200" s="586"/>
      <c r="I200" s="586"/>
      <c r="J200" s="586"/>
      <c r="K200" s="586"/>
      <c r="L200" s="586"/>
    </row>
    <row r="201" spans="1:13" s="2" customFormat="1" ht="16.149999999999999" customHeight="1">
      <c r="A201" s="243"/>
      <c r="B201" s="586"/>
      <c r="C201" s="586"/>
      <c r="D201" s="586"/>
      <c r="E201" s="586"/>
      <c r="F201" s="586"/>
      <c r="G201" s="586"/>
      <c r="H201" s="586"/>
      <c r="I201" s="586"/>
      <c r="J201" s="586"/>
      <c r="K201" s="586"/>
      <c r="L201" s="586"/>
    </row>
    <row r="202" spans="1:13" s="2" customFormat="1" ht="14.25" customHeight="1">
      <c r="A202" s="243"/>
      <c r="B202" s="586"/>
      <c r="C202" s="586"/>
      <c r="D202" s="586"/>
      <c r="E202" s="586"/>
      <c r="F202" s="586"/>
      <c r="G202" s="586"/>
      <c r="H202" s="586"/>
      <c r="I202" s="586"/>
      <c r="J202" s="586"/>
      <c r="K202" s="586"/>
      <c r="L202" s="586"/>
    </row>
    <row r="203" spans="1:13" s="2" customFormat="1" ht="9" customHeight="1">
      <c r="A203" s="386"/>
      <c r="D203" s="376"/>
      <c r="E203" s="376"/>
      <c r="F203" s="376"/>
      <c r="G203" s="376"/>
      <c r="H203" s="376"/>
      <c r="I203" s="376"/>
      <c r="J203" s="376"/>
      <c r="K203" s="376"/>
      <c r="L203" s="376"/>
    </row>
    <row r="204" spans="1:13" s="84" customFormat="1" ht="14.25" customHeight="1">
      <c r="A204" s="244">
        <f>+A196+0.1</f>
        <v>4.6999999999999975</v>
      </c>
      <c r="B204" s="52" t="s">
        <v>15</v>
      </c>
    </row>
    <row r="205" spans="1:13" s="84" customFormat="1" ht="9" customHeight="1">
      <c r="A205" s="260"/>
      <c r="B205" s="277"/>
      <c r="C205" s="52"/>
    </row>
    <row r="206" spans="1:13" s="84" customFormat="1" ht="14.25" customHeight="1">
      <c r="A206" s="260"/>
      <c r="B206" s="585" t="s">
        <v>193</v>
      </c>
      <c r="C206" s="582"/>
      <c r="D206" s="582"/>
      <c r="E206" s="582"/>
      <c r="F206" s="582"/>
      <c r="G206" s="582"/>
      <c r="H206" s="582"/>
      <c r="I206" s="582"/>
      <c r="J206" s="582"/>
      <c r="K206" s="582"/>
      <c r="L206" s="582"/>
      <c r="M206" s="272"/>
    </row>
    <row r="207" spans="1:13" s="84" customFormat="1" ht="14.25" customHeight="1">
      <c r="A207" s="260"/>
      <c r="B207" s="582"/>
      <c r="C207" s="582"/>
      <c r="D207" s="582"/>
      <c r="E207" s="582"/>
      <c r="F207" s="582"/>
      <c r="G207" s="582"/>
      <c r="H207" s="582"/>
      <c r="I207" s="582"/>
      <c r="J207" s="582"/>
      <c r="K207" s="582"/>
      <c r="L207" s="582"/>
      <c r="M207" s="272"/>
    </row>
    <row r="208" spans="1:13" s="84" customFormat="1" ht="14.25" customHeight="1">
      <c r="A208" s="260"/>
      <c r="B208" s="582"/>
      <c r="C208" s="582"/>
      <c r="D208" s="582"/>
      <c r="E208" s="582"/>
      <c r="F208" s="582"/>
      <c r="G208" s="582"/>
      <c r="H208" s="582"/>
      <c r="I208" s="582"/>
      <c r="J208" s="582"/>
      <c r="K208" s="582"/>
      <c r="L208" s="582"/>
      <c r="M208" s="272"/>
    </row>
    <row r="209" spans="1:12" s="84" customFormat="1" ht="9" customHeight="1">
      <c r="A209" s="260"/>
      <c r="B209" s="261"/>
    </row>
    <row r="210" spans="1:12" s="84" customFormat="1" ht="14.25" customHeight="1">
      <c r="A210" s="260"/>
      <c r="B210" s="265" t="s">
        <v>4</v>
      </c>
      <c r="C210" s="84" t="s">
        <v>194</v>
      </c>
    </row>
    <row r="211" spans="1:12" s="84" customFormat="1" ht="9" customHeight="1">
      <c r="A211" s="260"/>
      <c r="B211" s="265"/>
    </row>
    <row r="212" spans="1:12" s="84" customFormat="1" ht="14.25" customHeight="1">
      <c r="A212" s="260"/>
      <c r="B212" s="265" t="s">
        <v>5</v>
      </c>
      <c r="C212" s="84" t="s">
        <v>195</v>
      </c>
    </row>
    <row r="213" spans="1:12" s="84" customFormat="1" ht="9" customHeight="1">
      <c r="A213" s="260"/>
      <c r="B213" s="265"/>
      <c r="C213" s="278"/>
    </row>
    <row r="214" spans="1:12" s="84" customFormat="1" ht="14.25" customHeight="1">
      <c r="A214" s="260"/>
      <c r="B214" s="265" t="s">
        <v>6</v>
      </c>
      <c r="C214" s="279" t="s">
        <v>196</v>
      </c>
    </row>
    <row r="215" spans="1:12" s="2" customFormat="1" ht="9" customHeight="1">
      <c r="A215" s="386"/>
      <c r="B215" s="21"/>
      <c r="C215" s="21"/>
    </row>
    <row r="216" spans="1:12" s="2" customFormat="1" ht="14.25" customHeight="1">
      <c r="A216" s="244">
        <f>+A204+0.1</f>
        <v>4.7999999999999972</v>
      </c>
      <c r="B216" s="52" t="s">
        <v>12</v>
      </c>
      <c r="C216" s="52"/>
    </row>
    <row r="217" spans="1:12" s="2" customFormat="1" ht="9" customHeight="1">
      <c r="A217" s="386"/>
      <c r="B217" s="21"/>
      <c r="C217" s="21"/>
    </row>
    <row r="218" spans="1:12" s="2" customFormat="1" ht="14.25" customHeight="1">
      <c r="A218" s="386"/>
      <c r="B218" s="585" t="s">
        <v>66</v>
      </c>
      <c r="C218" s="585"/>
      <c r="D218" s="614"/>
      <c r="E218" s="614"/>
      <c r="F218" s="614"/>
      <c r="G218" s="614"/>
      <c r="H218" s="614"/>
      <c r="I218" s="614"/>
      <c r="J218" s="614"/>
      <c r="K218" s="614"/>
      <c r="L218" s="614"/>
    </row>
    <row r="219" spans="1:12" s="2" customFormat="1" ht="14.25" customHeight="1">
      <c r="A219" s="386"/>
      <c r="B219" s="585"/>
      <c r="C219" s="585"/>
      <c r="D219" s="614"/>
      <c r="E219" s="614"/>
      <c r="F219" s="614"/>
      <c r="G219" s="614"/>
      <c r="H219" s="614"/>
      <c r="I219" s="614"/>
      <c r="J219" s="614"/>
      <c r="K219" s="614"/>
      <c r="L219" s="614"/>
    </row>
    <row r="220" spans="1:12" s="2" customFormat="1" ht="14.25" customHeight="1">
      <c r="A220" s="386"/>
      <c r="B220" s="614"/>
      <c r="C220" s="614"/>
      <c r="D220" s="614"/>
      <c r="E220" s="614"/>
      <c r="F220" s="614"/>
      <c r="G220" s="614"/>
      <c r="H220" s="614"/>
      <c r="I220" s="614"/>
      <c r="J220" s="614"/>
      <c r="K220" s="614"/>
      <c r="L220" s="614"/>
    </row>
    <row r="221" spans="1:12" s="2" customFormat="1" ht="9" customHeight="1">
      <c r="A221" s="427"/>
      <c r="B221" s="436"/>
      <c r="C221" s="436"/>
      <c r="D221" s="426"/>
      <c r="E221" s="426"/>
      <c r="F221" s="426"/>
      <c r="G221" s="426"/>
      <c r="H221" s="426"/>
      <c r="I221" s="426"/>
      <c r="J221" s="426"/>
      <c r="K221" s="426"/>
      <c r="L221" s="426"/>
    </row>
    <row r="222" spans="1:12" s="2" customFormat="1" ht="14.25" customHeight="1">
      <c r="A222" s="244">
        <f>+A216+0.1</f>
        <v>4.8999999999999968</v>
      </c>
      <c r="B222" s="1" t="s">
        <v>67</v>
      </c>
      <c r="C222" s="1"/>
      <c r="D222" s="1"/>
      <c r="E222" s="376"/>
      <c r="F222" s="376"/>
      <c r="G222" s="376"/>
      <c r="H222" s="376"/>
      <c r="I222" s="376"/>
      <c r="J222" s="376"/>
      <c r="K222" s="376"/>
      <c r="L222" s="376"/>
    </row>
    <row r="223" spans="1:12" s="2" customFormat="1" ht="9" customHeight="1">
      <c r="A223" s="243"/>
      <c r="B223" s="376"/>
      <c r="C223" s="376"/>
      <c r="D223" s="376"/>
      <c r="E223" s="376"/>
      <c r="F223" s="376"/>
      <c r="G223" s="376"/>
      <c r="H223" s="376"/>
      <c r="I223" s="376"/>
      <c r="J223" s="376"/>
      <c r="K223" s="376"/>
      <c r="L223" s="376"/>
    </row>
    <row r="224" spans="1:12" s="2" customFormat="1" ht="14.25" customHeight="1">
      <c r="A224" s="243"/>
      <c r="B224" s="617" t="s">
        <v>68</v>
      </c>
      <c r="C224" s="582"/>
      <c r="D224" s="582"/>
      <c r="E224" s="582"/>
      <c r="F224" s="582"/>
      <c r="G224" s="582"/>
      <c r="H224" s="582"/>
      <c r="I224" s="582"/>
      <c r="J224" s="582"/>
      <c r="K224" s="582"/>
      <c r="L224" s="582"/>
    </row>
    <row r="225" spans="1:12" s="2" customFormat="1" ht="14.25" customHeight="1">
      <c r="A225" s="243"/>
      <c r="B225" s="582"/>
      <c r="C225" s="582"/>
      <c r="D225" s="582"/>
      <c r="E225" s="582"/>
      <c r="F225" s="582"/>
      <c r="G225" s="582"/>
      <c r="H225" s="582"/>
      <c r="I225" s="582"/>
      <c r="J225" s="582"/>
      <c r="K225" s="582"/>
      <c r="L225" s="582"/>
    </row>
    <row r="226" spans="1:12" s="2" customFormat="1" ht="14.25" customHeight="1">
      <c r="A226" s="243"/>
      <c r="B226" s="582"/>
      <c r="C226" s="582"/>
      <c r="D226" s="582"/>
      <c r="E226" s="582"/>
      <c r="F226" s="582"/>
      <c r="G226" s="582"/>
      <c r="H226" s="582"/>
      <c r="I226" s="582"/>
      <c r="J226" s="582"/>
      <c r="K226" s="582"/>
      <c r="L226" s="582"/>
    </row>
    <row r="227" spans="1:12" s="2" customFormat="1" ht="16.149999999999999" customHeight="1">
      <c r="A227" s="243"/>
      <c r="B227" s="582"/>
      <c r="C227" s="582"/>
      <c r="D227" s="582"/>
      <c r="E227" s="582"/>
      <c r="F227" s="582"/>
      <c r="G227" s="582"/>
      <c r="H227" s="582"/>
      <c r="I227" s="582"/>
      <c r="J227" s="582"/>
      <c r="K227" s="582"/>
      <c r="L227" s="582"/>
    </row>
    <row r="228" spans="1:12" s="2" customFormat="1" ht="16.149999999999999" customHeight="1">
      <c r="A228" s="243"/>
      <c r="B228" s="582"/>
      <c r="C228" s="582"/>
      <c r="D228" s="582"/>
      <c r="E228" s="582"/>
      <c r="F228" s="582"/>
      <c r="G228" s="582"/>
      <c r="H228" s="582"/>
      <c r="I228" s="582"/>
      <c r="J228" s="582"/>
      <c r="K228" s="582"/>
      <c r="L228" s="582"/>
    </row>
    <row r="229" spans="1:12" s="2" customFormat="1" ht="14.25" customHeight="1">
      <c r="A229" s="243"/>
      <c r="B229" s="582"/>
      <c r="C229" s="582"/>
      <c r="D229" s="582"/>
      <c r="E229" s="582"/>
      <c r="F229" s="582"/>
      <c r="G229" s="582"/>
      <c r="H229" s="582"/>
      <c r="I229" s="582"/>
      <c r="J229" s="582"/>
      <c r="K229" s="582"/>
      <c r="L229" s="582"/>
    </row>
    <row r="230" spans="1:12" s="2" customFormat="1" ht="9" customHeight="1">
      <c r="A230" s="243"/>
      <c r="B230" s="380"/>
      <c r="C230" s="380"/>
      <c r="D230" s="380"/>
      <c r="E230" s="380"/>
      <c r="F230" s="380"/>
      <c r="G230" s="380"/>
      <c r="H230" s="380"/>
      <c r="I230" s="380"/>
      <c r="J230" s="380"/>
      <c r="K230" s="380"/>
      <c r="L230" s="380"/>
    </row>
    <row r="231" spans="1:12" s="2" customFormat="1" ht="14.25" customHeight="1">
      <c r="A231" s="243"/>
      <c r="B231" s="583" t="s">
        <v>197</v>
      </c>
      <c r="C231" s="584"/>
      <c r="D231" s="584"/>
      <c r="E231" s="584"/>
      <c r="F231" s="584"/>
      <c r="G231" s="584"/>
      <c r="H231" s="584"/>
      <c r="I231" s="584"/>
      <c r="J231" s="584"/>
      <c r="K231" s="584"/>
      <c r="L231" s="584"/>
    </row>
    <row r="232" spans="1:12" s="2" customFormat="1" ht="14.25" customHeight="1">
      <c r="A232" s="243"/>
      <c r="B232" s="584"/>
      <c r="C232" s="584"/>
      <c r="D232" s="584"/>
      <c r="E232" s="584"/>
      <c r="F232" s="584"/>
      <c r="G232" s="584"/>
      <c r="H232" s="584"/>
      <c r="I232" s="584"/>
      <c r="J232" s="584"/>
      <c r="K232" s="584"/>
      <c r="L232" s="584"/>
    </row>
    <row r="233" spans="1:12" s="2" customFormat="1" ht="14.25" customHeight="1">
      <c r="A233" s="243"/>
      <c r="B233" s="584"/>
      <c r="C233" s="584"/>
      <c r="D233" s="584"/>
      <c r="E233" s="584"/>
      <c r="F233" s="584"/>
      <c r="G233" s="584"/>
      <c r="H233" s="584"/>
      <c r="I233" s="584"/>
      <c r="J233" s="584"/>
      <c r="K233" s="584"/>
      <c r="L233" s="584"/>
    </row>
    <row r="234" spans="1:12" s="2" customFormat="1" ht="14.25" customHeight="1">
      <c r="A234" s="243"/>
      <c r="B234" s="584"/>
      <c r="C234" s="584"/>
      <c r="D234" s="584"/>
      <c r="E234" s="584"/>
      <c r="F234" s="584"/>
      <c r="G234" s="584"/>
      <c r="H234" s="584"/>
      <c r="I234" s="584"/>
      <c r="J234" s="584"/>
      <c r="K234" s="584"/>
      <c r="L234" s="584"/>
    </row>
    <row r="235" spans="1:12" s="2" customFormat="1" ht="16.149999999999999" customHeight="1">
      <c r="A235" s="243"/>
      <c r="B235" s="584"/>
      <c r="C235" s="584"/>
      <c r="D235" s="584"/>
      <c r="E235" s="584"/>
      <c r="F235" s="584"/>
      <c r="G235" s="584"/>
      <c r="H235" s="584"/>
      <c r="I235" s="584"/>
      <c r="J235" s="584"/>
      <c r="K235" s="584"/>
      <c r="L235" s="584"/>
    </row>
    <row r="236" spans="1:12" s="2" customFormat="1" ht="16.149999999999999" customHeight="1">
      <c r="A236" s="243"/>
      <c r="B236" s="584"/>
      <c r="C236" s="584"/>
      <c r="D236" s="584"/>
      <c r="E236" s="584"/>
      <c r="F236" s="584"/>
      <c r="G236" s="584"/>
      <c r="H236" s="584"/>
      <c r="I236" s="584"/>
      <c r="J236" s="584"/>
      <c r="K236" s="584"/>
      <c r="L236" s="584"/>
    </row>
    <row r="237" spans="1:12" s="2" customFormat="1" ht="14.25" customHeight="1">
      <c r="A237" s="243"/>
      <c r="B237" s="584"/>
      <c r="C237" s="584"/>
      <c r="D237" s="584"/>
      <c r="E237" s="584"/>
      <c r="F237" s="584"/>
      <c r="G237" s="584"/>
      <c r="H237" s="584"/>
      <c r="I237" s="584"/>
      <c r="J237" s="584"/>
      <c r="K237" s="584"/>
      <c r="L237" s="584"/>
    </row>
    <row r="238" spans="1:12" s="2" customFormat="1" ht="13.9" customHeight="1">
      <c r="A238" s="386"/>
      <c r="B238" s="21"/>
      <c r="C238" s="21"/>
    </row>
    <row r="239" spans="1:12" s="2" customFormat="1" ht="14.25" customHeight="1">
      <c r="A239" s="245">
        <f>+A222+0.1-0.9</f>
        <v>4.0999999999999961</v>
      </c>
      <c r="B239" s="20" t="s">
        <v>50</v>
      </c>
      <c r="C239" s="20"/>
      <c r="E239" s="376"/>
      <c r="F239" s="376"/>
      <c r="G239" s="376"/>
      <c r="H239" s="376"/>
      <c r="I239" s="376"/>
      <c r="J239" s="376"/>
      <c r="K239" s="376"/>
      <c r="L239" s="376"/>
    </row>
    <row r="240" spans="1:12" s="2" customFormat="1" ht="9.9499999999999993" customHeight="1">
      <c r="A240" s="243"/>
      <c r="B240" s="376"/>
      <c r="C240" s="376"/>
      <c r="D240" s="376"/>
      <c r="E240" s="376"/>
      <c r="F240" s="376"/>
      <c r="G240" s="376"/>
      <c r="H240" s="376"/>
      <c r="I240" s="376"/>
      <c r="J240" s="376"/>
      <c r="K240" s="376"/>
      <c r="L240" s="376"/>
    </row>
    <row r="241" spans="1:12" s="2" customFormat="1" ht="14.25" customHeight="1">
      <c r="A241" s="243"/>
      <c r="B241" s="583" t="s">
        <v>198</v>
      </c>
      <c r="C241" s="584"/>
      <c r="D241" s="584"/>
      <c r="E241" s="584"/>
      <c r="F241" s="584"/>
      <c r="G241" s="584"/>
      <c r="H241" s="584"/>
      <c r="I241" s="584"/>
      <c r="J241" s="584"/>
      <c r="K241" s="584"/>
      <c r="L241" s="584"/>
    </row>
    <row r="242" spans="1:12" s="2" customFormat="1" ht="14.25" customHeight="1">
      <c r="A242" s="243"/>
      <c r="B242" s="584"/>
      <c r="C242" s="584"/>
      <c r="D242" s="584"/>
      <c r="E242" s="584"/>
      <c r="F242" s="584"/>
      <c r="G242" s="584"/>
      <c r="H242" s="584"/>
      <c r="I242" s="584"/>
      <c r="J242" s="584"/>
      <c r="K242" s="584"/>
      <c r="L242" s="584"/>
    </row>
    <row r="243" spans="1:12" s="2" customFormat="1" ht="14.25" customHeight="1">
      <c r="A243" s="243"/>
      <c r="B243" s="584"/>
      <c r="C243" s="584"/>
      <c r="D243" s="584"/>
      <c r="E243" s="584"/>
      <c r="F243" s="584"/>
      <c r="G243" s="584"/>
      <c r="H243" s="584"/>
      <c r="I243" s="584"/>
      <c r="J243" s="584"/>
      <c r="K243" s="584"/>
      <c r="L243" s="584"/>
    </row>
    <row r="244" spans="1:12" s="2" customFormat="1" ht="14.25" customHeight="1">
      <c r="A244" s="243"/>
      <c r="B244" s="584"/>
      <c r="C244" s="584"/>
      <c r="D244" s="584"/>
      <c r="E244" s="584"/>
      <c r="F244" s="584"/>
      <c r="G244" s="584"/>
      <c r="H244" s="584"/>
      <c r="I244" s="584"/>
      <c r="J244" s="584"/>
      <c r="K244" s="584"/>
      <c r="L244" s="584"/>
    </row>
    <row r="245" spans="1:12" s="2" customFormat="1" ht="9.9499999999999993" customHeight="1">
      <c r="A245" s="386"/>
      <c r="B245" s="385"/>
      <c r="C245" s="385"/>
      <c r="D245" s="385"/>
      <c r="E245" s="385"/>
      <c r="F245" s="385"/>
      <c r="G245" s="385"/>
      <c r="H245" s="385"/>
      <c r="I245" s="385"/>
      <c r="J245" s="385"/>
      <c r="K245" s="385"/>
      <c r="L245" s="385"/>
    </row>
    <row r="246" spans="1:12" s="2" customFormat="1" ht="14.25" customHeight="1">
      <c r="A246" s="243">
        <f>+A130+1</f>
        <v>5</v>
      </c>
      <c r="B246" s="20" t="s">
        <v>227</v>
      </c>
      <c r="C246" s="20"/>
    </row>
    <row r="247" spans="1:12" s="2" customFormat="1" ht="7.9" customHeight="1">
      <c r="A247" s="427"/>
      <c r="B247" s="436"/>
      <c r="C247" s="436"/>
      <c r="D247" s="426"/>
      <c r="E247" s="426"/>
      <c r="F247" s="426"/>
      <c r="G247" s="426"/>
      <c r="H247" s="426"/>
      <c r="I247" s="426"/>
      <c r="J247" s="426"/>
      <c r="K247" s="426"/>
      <c r="L247" s="426"/>
    </row>
    <row r="248" spans="1:12" s="2" customFormat="1" ht="14.25" customHeight="1">
      <c r="A248" s="427"/>
      <c r="B248" s="436"/>
      <c r="C248" s="436"/>
      <c r="D248" s="426"/>
      <c r="E248" s="426"/>
      <c r="F248" s="426"/>
      <c r="G248" s="426"/>
      <c r="H248" s="426"/>
      <c r="I248" s="426"/>
      <c r="J248" s="426"/>
      <c r="K248" s="426"/>
      <c r="L248" s="426"/>
    </row>
    <row r="249" spans="1:12" s="2" customFormat="1" ht="14.25" customHeight="1">
      <c r="A249" s="427"/>
      <c r="B249" s="436"/>
      <c r="C249" s="436"/>
      <c r="D249" s="426"/>
      <c r="E249" s="426"/>
      <c r="F249" s="426"/>
      <c r="G249" s="426"/>
      <c r="H249" s="426"/>
      <c r="I249" s="426"/>
      <c r="J249" s="426"/>
      <c r="K249" s="426"/>
      <c r="L249" s="426"/>
    </row>
    <row r="250" spans="1:12" s="2" customFormat="1" ht="14.25" customHeight="1">
      <c r="A250" s="427"/>
      <c r="B250" s="436"/>
      <c r="C250" s="436"/>
      <c r="D250" s="426"/>
      <c r="E250" s="426"/>
      <c r="F250" s="426"/>
      <c r="G250" s="426"/>
      <c r="H250" s="426"/>
      <c r="I250" s="426"/>
      <c r="J250" s="426"/>
      <c r="K250" s="426"/>
      <c r="L250" s="426"/>
    </row>
    <row r="251" spans="1:12" s="2" customFormat="1" ht="14.25" customHeight="1">
      <c r="A251" s="427"/>
      <c r="B251" s="436"/>
      <c r="C251" s="436"/>
      <c r="D251" s="426"/>
      <c r="E251" s="426"/>
      <c r="F251" s="426"/>
      <c r="G251" s="426"/>
      <c r="H251" s="426"/>
      <c r="I251" s="426"/>
      <c r="J251" s="426"/>
      <c r="K251" s="426"/>
      <c r="L251" s="426"/>
    </row>
    <row r="252" spans="1:12" s="2" customFormat="1" ht="14.25" customHeight="1">
      <c r="A252" s="427"/>
      <c r="B252" s="436"/>
      <c r="C252" s="436"/>
      <c r="D252" s="426"/>
      <c r="E252" s="426"/>
      <c r="F252" s="426"/>
      <c r="G252" s="426"/>
      <c r="H252" s="426"/>
      <c r="I252" s="426"/>
      <c r="J252" s="426"/>
      <c r="K252" s="426"/>
      <c r="L252" s="426"/>
    </row>
    <row r="253" spans="1:12" s="2" customFormat="1" ht="14.25" customHeight="1">
      <c r="A253" s="427"/>
      <c r="B253" s="436"/>
      <c r="C253" s="436"/>
      <c r="D253" s="426"/>
      <c r="E253" s="426"/>
      <c r="F253" s="426"/>
      <c r="G253" s="426"/>
      <c r="H253" s="426"/>
      <c r="I253" s="426"/>
      <c r="J253" s="426"/>
      <c r="K253" s="426"/>
      <c r="L253" s="426"/>
    </row>
    <row r="254" spans="1:12" s="2" customFormat="1" ht="14.25" customHeight="1">
      <c r="A254" s="427"/>
      <c r="B254" s="436"/>
      <c r="C254" s="436"/>
      <c r="D254" s="426"/>
      <c r="E254" s="426"/>
      <c r="F254" s="426"/>
      <c r="G254" s="426"/>
      <c r="H254" s="426"/>
      <c r="I254" s="426"/>
      <c r="J254" s="426"/>
      <c r="K254" s="426"/>
      <c r="L254" s="426"/>
    </row>
    <row r="255" spans="1:12" s="2" customFormat="1" ht="14.25" customHeight="1">
      <c r="A255" s="427"/>
      <c r="B255" s="436"/>
      <c r="C255" s="436"/>
      <c r="D255" s="426"/>
      <c r="E255" s="426"/>
      <c r="F255" s="426"/>
      <c r="G255" s="426"/>
      <c r="H255" s="426"/>
      <c r="I255" s="426"/>
      <c r="J255" s="426"/>
      <c r="K255" s="426"/>
      <c r="L255" s="426"/>
    </row>
    <row r="256" spans="1:12" s="2" customFormat="1" ht="14.25" customHeight="1">
      <c r="A256" s="427"/>
      <c r="B256" s="436"/>
      <c r="C256" s="436"/>
      <c r="D256" s="426"/>
      <c r="E256" s="426"/>
      <c r="F256" s="426"/>
      <c r="G256" s="426"/>
      <c r="H256" s="426"/>
      <c r="I256" s="426"/>
      <c r="J256" s="426"/>
      <c r="K256" s="426"/>
      <c r="L256" s="426"/>
    </row>
    <row r="257" spans="1:12" s="2" customFormat="1" ht="14.25" customHeight="1">
      <c r="A257" s="427"/>
      <c r="B257" s="436"/>
      <c r="C257" s="436"/>
      <c r="D257" s="426"/>
      <c r="E257" s="426"/>
      <c r="F257" s="426"/>
      <c r="G257" s="426"/>
      <c r="H257" s="426"/>
      <c r="I257" s="426"/>
      <c r="J257" s="426"/>
      <c r="K257" s="426"/>
      <c r="L257" s="426"/>
    </row>
    <row r="258" spans="1:12" s="2" customFormat="1" ht="14.25" customHeight="1">
      <c r="A258" s="427"/>
      <c r="B258" s="436"/>
      <c r="C258" s="436"/>
      <c r="D258" s="426"/>
      <c r="E258" s="426"/>
      <c r="F258" s="426"/>
      <c r="G258" s="426"/>
      <c r="H258" s="426"/>
      <c r="I258" s="426"/>
      <c r="J258" s="426"/>
      <c r="K258" s="426"/>
      <c r="L258" s="426"/>
    </row>
    <row r="259" spans="1:12" s="2" customFormat="1" ht="14.25" customHeight="1">
      <c r="A259" s="427"/>
      <c r="B259" s="436"/>
      <c r="C259" s="436"/>
      <c r="D259" s="426"/>
      <c r="E259" s="426"/>
      <c r="F259" s="426"/>
      <c r="G259" s="426"/>
      <c r="H259" s="426"/>
      <c r="I259" s="426"/>
      <c r="J259" s="426"/>
      <c r="K259" s="426"/>
      <c r="L259" s="426"/>
    </row>
    <row r="260" spans="1:12" s="2" customFormat="1" ht="14.25" customHeight="1">
      <c r="A260" s="427"/>
      <c r="B260" s="436"/>
      <c r="C260" s="436"/>
      <c r="D260" s="426"/>
      <c r="E260" s="426"/>
      <c r="F260" s="426"/>
      <c r="G260" s="426"/>
      <c r="H260" s="426"/>
      <c r="I260" s="426"/>
      <c r="J260" s="426"/>
      <c r="K260" s="426"/>
      <c r="L260" s="426"/>
    </row>
    <row r="261" spans="1:12" s="2" customFormat="1" ht="14.25" customHeight="1">
      <c r="A261" s="427"/>
      <c r="B261" s="436"/>
      <c r="C261" s="436"/>
      <c r="D261" s="426"/>
      <c r="E261" s="426"/>
      <c r="F261" s="426"/>
      <c r="G261" s="426"/>
      <c r="H261" s="426"/>
      <c r="I261" s="426"/>
      <c r="J261" s="426"/>
      <c r="K261" s="426"/>
      <c r="L261" s="426"/>
    </row>
    <row r="262" spans="1:12" s="2" customFormat="1" ht="14.25" customHeight="1">
      <c r="A262" s="427"/>
      <c r="B262" s="436"/>
      <c r="C262" s="436"/>
      <c r="D262" s="426"/>
      <c r="E262" s="426"/>
      <c r="F262" s="426"/>
      <c r="G262" s="426"/>
      <c r="H262" s="426"/>
      <c r="I262" s="426"/>
      <c r="J262" s="426"/>
      <c r="K262" s="426"/>
      <c r="L262" s="426"/>
    </row>
    <row r="263" spans="1:12" s="2" customFormat="1" ht="14.25" customHeight="1">
      <c r="A263" s="427"/>
      <c r="B263" s="436"/>
      <c r="C263" s="436"/>
      <c r="D263" s="426"/>
      <c r="E263" s="426"/>
      <c r="F263" s="426"/>
      <c r="G263" s="426"/>
      <c r="H263" s="426"/>
      <c r="I263" s="426"/>
      <c r="J263" s="426"/>
      <c r="K263" s="426"/>
      <c r="L263" s="426"/>
    </row>
    <row r="264" spans="1:12" s="2" customFormat="1" ht="14.25" customHeight="1">
      <c r="A264" s="427"/>
      <c r="B264" s="436"/>
      <c r="C264" s="436"/>
      <c r="D264" s="426"/>
      <c r="E264" s="426"/>
      <c r="F264" s="426"/>
      <c r="G264" s="426"/>
      <c r="H264" s="426"/>
      <c r="I264" s="426"/>
      <c r="J264" s="426"/>
      <c r="K264" s="426"/>
      <c r="L264" s="426"/>
    </row>
    <row r="265" spans="1:12" s="2" customFormat="1" ht="14.25" customHeight="1">
      <c r="A265" s="427"/>
      <c r="B265" s="436"/>
      <c r="C265" s="436"/>
      <c r="D265" s="426"/>
      <c r="E265" s="426"/>
      <c r="F265" s="426"/>
      <c r="G265" s="426"/>
      <c r="H265" s="426"/>
      <c r="I265" s="426"/>
      <c r="J265" s="426"/>
      <c r="K265" s="426"/>
      <c r="L265" s="426"/>
    </row>
    <row r="266" spans="1:12" s="2" customFormat="1" ht="14.25" customHeight="1">
      <c r="A266" s="427"/>
      <c r="B266" s="436"/>
      <c r="C266" s="436"/>
      <c r="D266" s="426"/>
      <c r="E266" s="426"/>
      <c r="F266" s="426"/>
      <c r="G266" s="426"/>
      <c r="H266" s="426"/>
      <c r="I266" s="426"/>
      <c r="J266" s="426"/>
      <c r="K266" s="426"/>
      <c r="L266" s="426"/>
    </row>
    <row r="267" spans="1:12" s="2" customFormat="1" ht="14.25" customHeight="1">
      <c r="A267" s="427"/>
      <c r="B267" s="436"/>
      <c r="C267" s="436"/>
      <c r="D267" s="426"/>
      <c r="E267" s="426"/>
      <c r="F267" s="426"/>
      <c r="G267" s="426"/>
      <c r="H267" s="426"/>
      <c r="I267" s="426"/>
      <c r="J267" s="426"/>
      <c r="K267" s="426"/>
      <c r="L267" s="426"/>
    </row>
    <row r="268" spans="1:12" s="2" customFormat="1" ht="14.25" customHeight="1">
      <c r="A268" s="427"/>
      <c r="B268" s="436"/>
      <c r="C268" s="436"/>
      <c r="D268" s="426"/>
      <c r="E268" s="426"/>
      <c r="F268" s="426"/>
      <c r="G268" s="426"/>
      <c r="H268" s="426"/>
      <c r="I268" s="426"/>
      <c r="J268" s="426"/>
      <c r="K268" s="426"/>
      <c r="L268" s="426"/>
    </row>
    <row r="269" spans="1:12" s="2" customFormat="1" ht="14.25" customHeight="1">
      <c r="A269" s="427"/>
      <c r="B269" s="436"/>
      <c r="C269" s="436"/>
      <c r="D269" s="426"/>
      <c r="E269" s="426"/>
      <c r="F269" s="426"/>
      <c r="G269" s="426"/>
      <c r="H269" s="426"/>
      <c r="I269" s="426"/>
      <c r="J269" s="426"/>
      <c r="K269" s="426"/>
      <c r="L269" s="426"/>
    </row>
    <row r="270" spans="1:12" s="2" customFormat="1" ht="14.25" customHeight="1">
      <c r="A270" s="427"/>
      <c r="B270" s="437"/>
      <c r="C270" s="437"/>
      <c r="D270" s="436"/>
      <c r="E270" s="426"/>
      <c r="F270" s="426"/>
      <c r="G270" s="426"/>
      <c r="H270" s="426"/>
      <c r="I270" s="426"/>
      <c r="J270" s="426"/>
      <c r="K270" s="426"/>
      <c r="L270" s="426"/>
    </row>
    <row r="271" spans="1:12" s="2" customFormat="1" ht="14.25" customHeight="1">
      <c r="A271" s="427"/>
      <c r="B271" s="438"/>
      <c r="C271" s="424"/>
      <c r="D271" s="428"/>
      <c r="E271" s="428"/>
      <c r="F271" s="428"/>
      <c r="G271" s="428"/>
      <c r="H271" s="428"/>
      <c r="I271" s="428"/>
      <c r="J271" s="426"/>
      <c r="K271" s="426"/>
      <c r="L271" s="426"/>
    </row>
    <row r="272" spans="1:12" s="2" customFormat="1" ht="14.25" customHeight="1">
      <c r="A272" s="243">
        <f>+A246+1</f>
        <v>6</v>
      </c>
      <c r="B272" s="1" t="s">
        <v>232</v>
      </c>
      <c r="C272" s="1"/>
      <c r="E272" s="376"/>
      <c r="F272" s="376"/>
      <c r="G272" s="376"/>
      <c r="H272" s="376"/>
      <c r="I272" s="376"/>
      <c r="J272" s="376"/>
      <c r="K272" s="376"/>
      <c r="L272" s="376"/>
    </row>
    <row r="273" spans="1:24" s="2" customFormat="1" ht="9.9499999999999993" customHeight="1">
      <c r="A273" s="243"/>
      <c r="B273" s="376"/>
      <c r="C273" s="376"/>
      <c r="D273" s="376"/>
      <c r="E273" s="376"/>
      <c r="F273" s="376"/>
      <c r="G273" s="376"/>
      <c r="H273" s="376"/>
      <c r="I273" s="376"/>
      <c r="J273" s="376"/>
      <c r="K273" s="376"/>
      <c r="L273" s="376"/>
    </row>
    <row r="274" spans="1:24" s="2" customFormat="1" ht="14.25" customHeight="1">
      <c r="A274" s="246"/>
      <c r="B274" s="612" t="s">
        <v>257</v>
      </c>
      <c r="C274" s="582"/>
      <c r="D274" s="582"/>
      <c r="E274" s="582"/>
      <c r="F274" s="582"/>
      <c r="G274" s="582"/>
      <c r="H274" s="582"/>
      <c r="I274" s="582"/>
      <c r="J274" s="582"/>
      <c r="K274" s="582"/>
      <c r="L274" s="582"/>
      <c r="N274" t="s">
        <v>212</v>
      </c>
      <c r="O274"/>
      <c r="P274"/>
      <c r="Q274"/>
      <c r="R274"/>
      <c r="S274"/>
      <c r="T274"/>
      <c r="U274"/>
      <c r="V274"/>
      <c r="W274"/>
      <c r="X274"/>
    </row>
    <row r="275" spans="1:24" s="2" customFormat="1" ht="9.9499999999999993" customHeight="1">
      <c r="A275" s="280"/>
    </row>
    <row r="276" spans="1:24" s="2" customFormat="1" ht="14.25" customHeight="1">
      <c r="A276" s="243">
        <f>+A272+1</f>
        <v>7</v>
      </c>
      <c r="B276" s="22" t="s">
        <v>236</v>
      </c>
      <c r="C276" s="22"/>
      <c r="J276" s="13">
        <v>2016</v>
      </c>
      <c r="K276" s="13"/>
      <c r="L276" s="50">
        <v>2016</v>
      </c>
    </row>
    <row r="277" spans="1:24" s="2" customFormat="1" ht="14.25" customHeight="1">
      <c r="A277" s="280"/>
      <c r="J277" s="3" t="s">
        <v>1</v>
      </c>
      <c r="L277" s="5" t="s">
        <v>1</v>
      </c>
    </row>
    <row r="278" spans="1:24" s="2" customFormat="1" ht="6" customHeight="1">
      <c r="A278" s="280"/>
      <c r="J278" s="3"/>
      <c r="L278" s="5"/>
    </row>
    <row r="279" spans="1:24" s="2" customFormat="1" ht="14.25" customHeight="1">
      <c r="A279" s="280"/>
      <c r="B279" s="9" t="s">
        <v>199</v>
      </c>
      <c r="C279" s="23"/>
      <c r="D279" s="23"/>
    </row>
    <row r="280" spans="1:24" s="2" customFormat="1" ht="14.25" customHeight="1">
      <c r="A280" s="280"/>
      <c r="B280" s="84" t="s">
        <v>106</v>
      </c>
      <c r="C280" s="23"/>
      <c r="D280" s="23"/>
    </row>
    <row r="281" spans="1:24" s="2" customFormat="1" ht="14.25" customHeight="1">
      <c r="A281" s="280"/>
      <c r="B281" s="24" t="s">
        <v>86</v>
      </c>
      <c r="C281" s="24"/>
      <c r="D281" s="23"/>
      <c r="J281" s="337">
        <f>+L285</f>
        <v>5955088</v>
      </c>
      <c r="L281" s="27">
        <v>3916044</v>
      </c>
      <c r="N281" s="77">
        <f>337590*17.64</f>
        <v>5955087.6000000006</v>
      </c>
      <c r="O281" s="77"/>
      <c r="P281" s="77">
        <f>337590*17.65</f>
        <v>5958463.4999999991</v>
      </c>
    </row>
    <row r="282" spans="1:24" s="2" customFormat="1" ht="13.9" customHeight="1">
      <c r="A282" s="280"/>
      <c r="B282" s="24"/>
      <c r="C282" s="24"/>
      <c r="D282" s="23"/>
      <c r="J282" s="337"/>
      <c r="L282" s="27"/>
    </row>
    <row r="283" spans="1:24" s="2" customFormat="1" ht="14.25" customHeight="1">
      <c r="A283" s="280"/>
      <c r="B283" s="23" t="s">
        <v>87</v>
      </c>
      <c r="C283" s="23"/>
      <c r="D283" s="23"/>
      <c r="J283" s="337">
        <f>+J285-J281</f>
        <v>0</v>
      </c>
      <c r="L283" s="27">
        <v>2039044</v>
      </c>
      <c r="N283" s="2">
        <f>0.01*337590</f>
        <v>3375.9</v>
      </c>
    </row>
    <row r="284" spans="1:24" s="2" customFormat="1" ht="6" customHeight="1">
      <c r="A284" s="280"/>
      <c r="B284" s="24"/>
      <c r="C284" s="24"/>
      <c r="D284" s="23"/>
      <c r="J284" s="1"/>
      <c r="L284" s="27"/>
    </row>
    <row r="285" spans="1:24" s="225" customFormat="1" ht="18" customHeight="1" thickBot="1">
      <c r="A285" s="281"/>
      <c r="B285" s="282"/>
      <c r="C285" s="282"/>
      <c r="D285" s="227"/>
      <c r="J285" s="283">
        <f>ROUND(337590*17.64,0)</f>
        <v>5955088</v>
      </c>
      <c r="L285" s="284">
        <f>SUM(L281:L283)</f>
        <v>5955088</v>
      </c>
    </row>
    <row r="286" spans="1:24" s="2" customFormat="1" ht="7.9" customHeight="1" thickTop="1">
      <c r="A286" s="280"/>
      <c r="B286" s="24"/>
      <c r="C286" s="24"/>
      <c r="D286" s="23"/>
      <c r="L286" s="7"/>
    </row>
    <row r="287" spans="1:24" s="2" customFormat="1" ht="9.9499999999999993" customHeight="1">
      <c r="A287" s="280"/>
      <c r="B287" s="24"/>
      <c r="C287" s="24"/>
      <c r="D287" s="23"/>
      <c r="L287" s="7"/>
    </row>
    <row r="288" spans="1:24" s="2" customFormat="1" ht="14.25" customHeight="1">
      <c r="A288" s="244">
        <f>+A276+0.1</f>
        <v>7.1</v>
      </c>
      <c r="B288" s="608" t="s">
        <v>217</v>
      </c>
      <c r="C288" s="608"/>
      <c r="D288" s="608"/>
      <c r="E288" s="608"/>
      <c r="F288" s="608"/>
      <c r="G288" s="608"/>
      <c r="H288" s="608"/>
      <c r="I288" s="608"/>
      <c r="J288" s="608"/>
      <c r="K288" s="608"/>
      <c r="L288" s="608"/>
      <c r="M288" s="586" t="s">
        <v>200</v>
      </c>
      <c r="N288" s="586"/>
      <c r="O288" s="586"/>
      <c r="P288" s="586"/>
      <c r="Q288" s="586"/>
      <c r="R288" s="586"/>
      <c r="S288" s="586"/>
      <c r="T288" s="586"/>
      <c r="U288" s="586"/>
      <c r="V288" s="586"/>
      <c r="W288" s="586"/>
    </row>
    <row r="289" spans="1:23" s="2" customFormat="1" ht="14.25" customHeight="1">
      <c r="A289" s="435"/>
      <c r="B289" s="608"/>
      <c r="C289" s="608"/>
      <c r="D289" s="608"/>
      <c r="E289" s="608"/>
      <c r="F289" s="608"/>
      <c r="G289" s="608"/>
      <c r="H289" s="608"/>
      <c r="I289" s="608"/>
      <c r="J289" s="608"/>
      <c r="K289" s="608"/>
      <c r="L289" s="608"/>
      <c r="M289" s="586"/>
      <c r="N289" s="586"/>
      <c r="O289" s="586"/>
      <c r="P289" s="586"/>
      <c r="Q289" s="586"/>
      <c r="R289" s="586"/>
      <c r="S289" s="586"/>
      <c r="T289" s="586"/>
      <c r="U289" s="586"/>
      <c r="V289" s="586"/>
      <c r="W289" s="586"/>
    </row>
    <row r="290" spans="1:23" s="2" customFormat="1" ht="14.25" customHeight="1">
      <c r="A290" s="439"/>
      <c r="B290" s="608"/>
      <c r="C290" s="608"/>
      <c r="D290" s="608"/>
      <c r="E290" s="608"/>
      <c r="F290" s="608"/>
      <c r="G290" s="608"/>
      <c r="H290" s="608"/>
      <c r="I290" s="608"/>
      <c r="J290" s="608"/>
      <c r="K290" s="608"/>
      <c r="L290" s="608"/>
      <c r="M290" s="586"/>
      <c r="N290" s="586"/>
      <c r="O290" s="586"/>
      <c r="P290" s="586"/>
      <c r="Q290" s="586"/>
      <c r="R290" s="586"/>
      <c r="S290" s="586"/>
      <c r="T290" s="586"/>
      <c r="U290" s="586"/>
      <c r="V290" s="586"/>
      <c r="W290" s="586"/>
    </row>
    <row r="291" spans="1:23" s="2" customFormat="1" ht="9.9499999999999993" customHeight="1">
      <c r="A291" s="439"/>
      <c r="B291" s="430"/>
      <c r="C291" s="430"/>
      <c r="D291" s="430"/>
      <c r="E291" s="430"/>
      <c r="F291" s="430"/>
      <c r="G291" s="430"/>
      <c r="H291" s="430"/>
      <c r="I291" s="430"/>
      <c r="J291" s="430"/>
      <c r="K291" s="430"/>
      <c r="L291" s="430"/>
    </row>
    <row r="292" spans="1:23" s="2" customFormat="1" ht="14.25" customHeight="1">
      <c r="A292" s="243">
        <f>+A276+1</f>
        <v>8</v>
      </c>
      <c r="B292" s="22" t="s">
        <v>245</v>
      </c>
      <c r="C292" s="22"/>
      <c r="J292" s="13"/>
      <c r="K292" s="13"/>
      <c r="L292" s="50"/>
    </row>
    <row r="293" spans="1:23" s="2" customFormat="1" ht="9.9499999999999993" customHeight="1">
      <c r="A293" s="243"/>
      <c r="B293" s="22"/>
      <c r="C293" s="22"/>
      <c r="J293" s="13"/>
      <c r="K293" s="13"/>
      <c r="L293" s="50"/>
    </row>
    <row r="294" spans="1:23" s="2" customFormat="1" ht="14.25" customHeight="1">
      <c r="A294" s="243"/>
      <c r="B294" s="586" t="s">
        <v>246</v>
      </c>
      <c r="C294" s="586"/>
      <c r="D294" s="586"/>
      <c r="E294" s="586"/>
      <c r="F294" s="586"/>
      <c r="G294" s="586"/>
      <c r="H294" s="586"/>
      <c r="I294" s="586"/>
      <c r="J294" s="586"/>
      <c r="K294" s="586"/>
      <c r="L294" s="586"/>
    </row>
    <row r="295" spans="1:23" s="2" customFormat="1" ht="9.9499999999999993" customHeight="1">
      <c r="A295" s="243"/>
      <c r="B295" s="22"/>
      <c r="C295" s="22"/>
      <c r="J295" s="13"/>
      <c r="K295" s="13"/>
      <c r="L295" s="50"/>
    </row>
    <row r="296" spans="1:23" s="2" customFormat="1" ht="14.25" customHeight="1">
      <c r="A296" s="243">
        <f>+A292+1</f>
        <v>9</v>
      </c>
      <c r="B296" s="1" t="s">
        <v>249</v>
      </c>
      <c r="C296" s="111"/>
      <c r="E296" s="4"/>
      <c r="J296" s="13">
        <v>2016</v>
      </c>
      <c r="K296" s="13"/>
      <c r="L296" s="50">
        <v>2016</v>
      </c>
    </row>
    <row r="297" spans="1:23" s="2" customFormat="1" ht="14.25" customHeight="1">
      <c r="A297" s="243"/>
      <c r="B297" s="373" t="s">
        <v>250</v>
      </c>
      <c r="C297" s="111"/>
      <c r="E297" s="4"/>
      <c r="J297" s="3" t="s">
        <v>1</v>
      </c>
      <c r="L297" s="5" t="s">
        <v>1</v>
      </c>
    </row>
    <row r="298" spans="1:23" s="2" customFormat="1" ht="9.9499999999999993" customHeight="1">
      <c r="A298" s="280"/>
      <c r="B298" s="299"/>
      <c r="C298" s="111"/>
      <c r="E298" s="4"/>
      <c r="J298" s="51"/>
      <c r="K298" s="51"/>
      <c r="L298" s="27"/>
    </row>
    <row r="299" spans="1:23" s="2" customFormat="1" ht="14.25" customHeight="1">
      <c r="A299" s="280"/>
      <c r="B299" s="2" t="s">
        <v>219</v>
      </c>
      <c r="C299" s="111"/>
      <c r="D299" s="23"/>
      <c r="E299" s="4"/>
      <c r="J299" s="105">
        <f>+L307</f>
        <v>202430</v>
      </c>
      <c r="K299" s="51"/>
      <c r="L299" s="101">
        <v>93606</v>
      </c>
    </row>
    <row r="300" spans="1:23" s="2" customFormat="1" ht="6.95" customHeight="1">
      <c r="A300" s="280"/>
      <c r="C300" s="111"/>
      <c r="D300" s="23"/>
      <c r="E300" s="4"/>
      <c r="J300" s="105"/>
      <c r="K300" s="51"/>
      <c r="L300" s="101"/>
    </row>
    <row r="301" spans="1:23" s="2" customFormat="1" ht="14.25" customHeight="1">
      <c r="A301" s="280"/>
      <c r="B301" s="2" t="s">
        <v>154</v>
      </c>
      <c r="C301" s="111"/>
      <c r="D301" s="23"/>
      <c r="E301" s="4"/>
      <c r="J301" s="105">
        <f>4100+9008+248</f>
        <v>13356</v>
      </c>
      <c r="K301" s="51"/>
      <c r="L301" s="101">
        <v>199522</v>
      </c>
      <c r="M301" s="313">
        <f>199522-J301</f>
        <v>186166</v>
      </c>
    </row>
    <row r="302" spans="1:23" s="2" customFormat="1" ht="6.95" customHeight="1">
      <c r="A302" s="280"/>
      <c r="C302" s="111"/>
      <c r="D302" s="23"/>
      <c r="E302" s="4"/>
      <c r="J302" s="105"/>
      <c r="K302" s="51"/>
      <c r="L302" s="101"/>
    </row>
    <row r="303" spans="1:23" s="225" customFormat="1" ht="18" customHeight="1">
      <c r="A303" s="281"/>
      <c r="C303" s="226"/>
      <c r="D303" s="227"/>
      <c r="E303" s="228"/>
      <c r="J303" s="230">
        <f>J299+J301</f>
        <v>215786</v>
      </c>
      <c r="K303" s="229"/>
      <c r="L303" s="231">
        <f>L299+L301</f>
        <v>293128</v>
      </c>
    </row>
    <row r="304" spans="1:23" s="225" customFormat="1" ht="6.95" customHeight="1">
      <c r="A304" s="281"/>
      <c r="C304" s="226"/>
      <c r="D304" s="227"/>
      <c r="E304" s="228"/>
      <c r="J304" s="105"/>
      <c r="K304" s="229"/>
      <c r="L304" s="101"/>
    </row>
    <row r="305" spans="1:12" s="2" customFormat="1" ht="14.25" customHeight="1">
      <c r="A305" s="280"/>
      <c r="B305" s="2" t="s">
        <v>211</v>
      </c>
      <c r="C305" s="111"/>
      <c r="D305" s="23"/>
      <c r="E305" s="4"/>
      <c r="J305" s="105">
        <v>-90698</v>
      </c>
      <c r="K305" s="51"/>
      <c r="L305" s="101">
        <v>-90698</v>
      </c>
    </row>
    <row r="306" spans="1:12" s="2" customFormat="1" ht="6.95" customHeight="1">
      <c r="A306" s="280"/>
      <c r="B306" s="381"/>
      <c r="C306" s="381"/>
      <c r="D306" s="381"/>
      <c r="E306" s="381"/>
      <c r="F306" s="381"/>
      <c r="G306" s="381"/>
      <c r="H306" s="381"/>
      <c r="I306" s="381"/>
      <c r="J306" s="105"/>
      <c r="K306" s="381"/>
      <c r="L306" s="101"/>
    </row>
    <row r="307" spans="1:12" s="2" customFormat="1" ht="16.149999999999999" customHeight="1" thickBot="1">
      <c r="A307" s="280"/>
      <c r="B307" s="387" t="s">
        <v>220</v>
      </c>
      <c r="C307" s="381"/>
      <c r="D307" s="381"/>
      <c r="E307" s="381"/>
      <c r="F307" s="381"/>
      <c r="G307" s="381"/>
      <c r="H307" s="381"/>
      <c r="I307" s="381"/>
      <c r="J307" s="25">
        <f>J303+J305</f>
        <v>125088</v>
      </c>
      <c r="K307" s="51"/>
      <c r="L307" s="98">
        <f>L303+L305</f>
        <v>202430</v>
      </c>
    </row>
    <row r="308" spans="1:12" s="2" customFormat="1" ht="9.9499999999999993" customHeight="1" thickTop="1">
      <c r="A308" s="280"/>
      <c r="C308" s="381"/>
      <c r="D308" s="381"/>
      <c r="E308" s="381"/>
      <c r="F308" s="381"/>
      <c r="G308" s="381"/>
      <c r="H308" s="381"/>
      <c r="I308" s="381"/>
      <c r="J308" s="105"/>
      <c r="K308" s="51"/>
      <c r="L308" s="101"/>
    </row>
    <row r="309" spans="1:12" s="2" customFormat="1" ht="15" customHeight="1">
      <c r="A309" s="243">
        <f>A296+1</f>
        <v>10</v>
      </c>
      <c r="B309" s="1" t="s">
        <v>263</v>
      </c>
      <c r="C309" s="381"/>
      <c r="D309" s="381"/>
      <c r="E309" s="381"/>
      <c r="F309" s="381"/>
      <c r="G309" s="381"/>
      <c r="H309" s="381"/>
      <c r="I309" s="381"/>
      <c r="J309" s="105"/>
      <c r="K309" s="51"/>
      <c r="L309" s="101"/>
    </row>
    <row r="310" spans="1:12" s="2" customFormat="1" ht="9.9499999999999993" customHeight="1">
      <c r="A310" s="280"/>
      <c r="C310" s="381"/>
      <c r="D310" s="381"/>
      <c r="E310" s="381"/>
      <c r="F310" s="381"/>
      <c r="G310" s="381"/>
      <c r="H310" s="381"/>
      <c r="I310" s="381"/>
      <c r="J310" s="105"/>
      <c r="K310" s="51"/>
      <c r="L310" s="101"/>
    </row>
    <row r="311" spans="1:12" s="2" customFormat="1" ht="15" customHeight="1">
      <c r="A311" s="280"/>
      <c r="B311" s="2" t="s">
        <v>264</v>
      </c>
      <c r="C311" s="381"/>
      <c r="D311" s="381"/>
      <c r="E311" s="381"/>
      <c r="F311" s="381"/>
      <c r="G311" s="381"/>
      <c r="H311" s="381"/>
      <c r="I311" s="381"/>
      <c r="J311" s="105">
        <v>24291</v>
      </c>
      <c r="K311" s="51"/>
      <c r="L311" s="101">
        <v>0</v>
      </c>
    </row>
    <row r="312" spans="1:12" s="2" customFormat="1" ht="6.95" customHeight="1">
      <c r="A312" s="280"/>
      <c r="C312" s="381"/>
      <c r="D312" s="381"/>
      <c r="E312" s="381"/>
      <c r="F312" s="381"/>
      <c r="G312" s="381"/>
      <c r="H312" s="381"/>
      <c r="I312" s="381"/>
      <c r="J312" s="105"/>
      <c r="K312" s="51"/>
      <c r="L312" s="101"/>
    </row>
    <row r="313" spans="1:12" s="2" customFormat="1" ht="15" customHeight="1">
      <c r="A313" s="280"/>
      <c r="B313" s="2" t="s">
        <v>265</v>
      </c>
      <c r="C313" s="381"/>
      <c r="D313" s="381"/>
      <c r="E313" s="381"/>
      <c r="F313" s="381"/>
      <c r="G313" s="381"/>
      <c r="H313" s="381"/>
      <c r="I313" s="381"/>
      <c r="J313" s="105">
        <f>5031392+11088+1126595+2235</f>
        <v>6171310</v>
      </c>
      <c r="K313" s="51"/>
      <c r="L313" s="101">
        <v>7348472</v>
      </c>
    </row>
    <row r="314" spans="1:12" s="2" customFormat="1" ht="6.95" customHeight="1">
      <c r="A314" s="280"/>
      <c r="C314" s="381"/>
      <c r="D314" s="381"/>
      <c r="E314" s="381"/>
      <c r="F314" s="381"/>
      <c r="G314" s="381"/>
      <c r="H314" s="381"/>
      <c r="I314" s="381"/>
      <c r="J314" s="105"/>
      <c r="K314" s="51"/>
      <c r="L314" s="101"/>
    </row>
    <row r="315" spans="1:12" s="2" customFormat="1" ht="15" customHeight="1" thickBot="1">
      <c r="A315" s="280"/>
      <c r="C315" s="381"/>
      <c r="D315" s="381"/>
      <c r="E315" s="381"/>
      <c r="F315" s="381"/>
      <c r="G315" s="381"/>
      <c r="H315" s="381"/>
      <c r="I315" s="381"/>
      <c r="J315" s="25">
        <f>SUM(J311:J313)</f>
        <v>6195601</v>
      </c>
      <c r="K315" s="51"/>
      <c r="L315" s="98">
        <f>SUM(L311:L313)</f>
        <v>7348472</v>
      </c>
    </row>
    <row r="316" spans="1:12" s="2" customFormat="1" ht="9.9499999999999993" customHeight="1" thickTop="1">
      <c r="A316" s="280"/>
      <c r="C316" s="381"/>
      <c r="D316" s="381"/>
      <c r="E316" s="381"/>
      <c r="F316" s="381"/>
      <c r="G316" s="381"/>
      <c r="H316" s="381"/>
      <c r="I316" s="381"/>
      <c r="J316" s="105"/>
      <c r="K316" s="51"/>
      <c r="L316" s="101"/>
    </row>
    <row r="317" spans="1:12" s="2" customFormat="1" ht="14.25" customHeight="1">
      <c r="A317" s="243">
        <f>A309+1</f>
        <v>11</v>
      </c>
      <c r="B317" s="22" t="s">
        <v>233</v>
      </c>
      <c r="C317" s="22"/>
    </row>
    <row r="318" spans="1:12" s="2" customFormat="1" ht="14.25" customHeight="1">
      <c r="A318" s="280"/>
      <c r="B318" s="24"/>
      <c r="C318" s="24"/>
      <c r="D318" s="23"/>
    </row>
    <row r="319" spans="1:12" s="2" customFormat="1" ht="14.25" customHeight="1">
      <c r="A319" s="244">
        <f>+A317+0.1</f>
        <v>11.1</v>
      </c>
      <c r="B319" s="22" t="s">
        <v>36</v>
      </c>
      <c r="C319" s="22"/>
      <c r="D319" s="23"/>
      <c r="L319" s="7"/>
    </row>
    <row r="320" spans="1:12" s="2" customFormat="1" ht="9.9499999999999993" customHeight="1">
      <c r="A320" s="280"/>
      <c r="B320" s="24"/>
      <c r="C320" s="24"/>
      <c r="D320" s="23"/>
      <c r="L320" s="7"/>
    </row>
    <row r="321" spans="1:23" s="2" customFormat="1" ht="15" customHeight="1">
      <c r="A321" s="280"/>
      <c r="B321" s="465" t="s">
        <v>266</v>
      </c>
      <c r="C321" s="24"/>
      <c r="D321" s="466" t="s">
        <v>92</v>
      </c>
      <c r="L321" s="7"/>
    </row>
    <row r="322" spans="1:23" s="2" customFormat="1" ht="6.95" customHeight="1">
      <c r="A322" s="280"/>
      <c r="B322" s="24"/>
      <c r="C322" s="24"/>
      <c r="D322" s="23"/>
      <c r="L322" s="7"/>
    </row>
    <row r="323" spans="1:23" s="2" customFormat="1" ht="14.25" customHeight="1">
      <c r="A323" s="280"/>
      <c r="B323" s="110">
        <v>2016</v>
      </c>
      <c r="C323" s="110"/>
      <c r="D323" s="109">
        <v>2016</v>
      </c>
      <c r="L323" s="7"/>
    </row>
    <row r="324" spans="1:23" s="2" customFormat="1" ht="6.95" customHeight="1">
      <c r="A324" s="280"/>
      <c r="B324" s="24"/>
      <c r="C324" s="24"/>
      <c r="D324" s="23"/>
      <c r="L324" s="7"/>
    </row>
    <row r="325" spans="1:23" s="225" customFormat="1" ht="18" customHeight="1" thickBot="1">
      <c r="A325" s="281"/>
      <c r="B325" s="298">
        <v>10000000</v>
      </c>
      <c r="C325" s="226"/>
      <c r="D325" s="298">
        <v>10000000</v>
      </c>
      <c r="E325" s="227" t="s">
        <v>201</v>
      </c>
      <c r="J325" s="295">
        <f>+B325*10</f>
        <v>100000000</v>
      </c>
      <c r="K325" s="229"/>
      <c r="L325" s="296">
        <f>+D325*10</f>
        <v>100000000</v>
      </c>
    </row>
    <row r="326" spans="1:23" s="2" customFormat="1" ht="6.95" customHeight="1" thickTop="1">
      <c r="A326" s="280"/>
      <c r="B326" s="24"/>
      <c r="C326" s="24"/>
      <c r="D326" s="23"/>
      <c r="L326" s="7"/>
    </row>
    <row r="327" spans="1:23" s="2" customFormat="1" ht="14.25" customHeight="1">
      <c r="A327" s="244">
        <f>+A319+0.1</f>
        <v>11.2</v>
      </c>
      <c r="B327" s="22" t="s">
        <v>56</v>
      </c>
      <c r="C327" s="22"/>
      <c r="D327" s="23"/>
      <c r="L327" s="7"/>
    </row>
    <row r="328" spans="1:23" s="2" customFormat="1" ht="6.95" customHeight="1">
      <c r="A328" s="280"/>
      <c r="B328" s="24"/>
      <c r="C328" s="24"/>
      <c r="D328" s="23"/>
      <c r="L328" s="7"/>
    </row>
    <row r="329" spans="1:23" s="2" customFormat="1" ht="14.25" customHeight="1" thickBot="1">
      <c r="A329" s="280"/>
      <c r="B329" s="113">
        <v>5100000</v>
      </c>
      <c r="C329" s="112"/>
      <c r="D329" s="49">
        <v>5100000</v>
      </c>
      <c r="E329" s="23" t="s">
        <v>103</v>
      </c>
      <c r="L329" s="7"/>
    </row>
    <row r="330" spans="1:23" s="225" customFormat="1" ht="16.149999999999999" customHeight="1" thickTop="1" thickBot="1">
      <c r="A330" s="281"/>
      <c r="C330" s="226"/>
      <c r="D330" s="227"/>
      <c r="E330" s="297" t="s">
        <v>104</v>
      </c>
      <c r="J330" s="295">
        <f>+B329*10</f>
        <v>51000000</v>
      </c>
      <c r="K330" s="229"/>
      <c r="L330" s="296">
        <f>+D329*10</f>
        <v>51000000</v>
      </c>
    </row>
    <row r="331" spans="1:23" s="2" customFormat="1" ht="9.9499999999999993" customHeight="1" thickTop="1">
      <c r="A331" s="280"/>
      <c r="C331" s="111"/>
      <c r="D331" s="23"/>
      <c r="E331" s="4"/>
      <c r="J331" s="51"/>
      <c r="K331" s="51"/>
      <c r="L331" s="27"/>
    </row>
    <row r="332" spans="1:23" s="2" customFormat="1" ht="14.25" customHeight="1">
      <c r="A332" s="243">
        <f>+A317+1</f>
        <v>12</v>
      </c>
      <c r="B332" s="1" t="s">
        <v>234</v>
      </c>
      <c r="C332" s="111"/>
      <c r="E332" s="4"/>
      <c r="J332" s="51"/>
      <c r="K332" s="51"/>
      <c r="L332" s="27"/>
    </row>
    <row r="333" spans="1:23" s="2" customFormat="1" ht="9.9499999999999993" customHeight="1">
      <c r="A333" s="280"/>
      <c r="C333" s="111"/>
      <c r="D333" s="23"/>
      <c r="E333" s="4"/>
      <c r="J333" s="51"/>
      <c r="K333" s="51"/>
      <c r="L333" s="27"/>
    </row>
    <row r="334" spans="1:23" s="2" customFormat="1" ht="14.25" customHeight="1">
      <c r="A334" s="280"/>
      <c r="B334" s="595" t="s">
        <v>218</v>
      </c>
      <c r="C334" s="588"/>
      <c r="D334" s="588"/>
      <c r="E334" s="588"/>
      <c r="F334" s="588"/>
      <c r="G334" s="588"/>
      <c r="H334" s="588"/>
      <c r="I334" s="588"/>
      <c r="J334" s="588"/>
      <c r="K334" s="588"/>
      <c r="L334" s="588"/>
      <c r="M334" s="294" t="s">
        <v>204</v>
      </c>
      <c r="N334" s="294"/>
      <c r="O334" s="294"/>
      <c r="P334" s="294"/>
      <c r="Q334" s="294"/>
      <c r="R334" s="294"/>
      <c r="S334" s="294"/>
      <c r="T334" s="294"/>
      <c r="U334" s="294"/>
      <c r="V334" s="294"/>
      <c r="W334" s="294"/>
    </row>
    <row r="335" spans="1:23" s="2" customFormat="1" ht="14.25" customHeight="1">
      <c r="A335" s="280"/>
      <c r="B335" s="595"/>
      <c r="C335" s="588"/>
      <c r="D335" s="588"/>
      <c r="E335" s="588"/>
      <c r="F335" s="588"/>
      <c r="G335" s="588"/>
      <c r="H335" s="588"/>
      <c r="I335" s="588"/>
      <c r="J335" s="588"/>
      <c r="K335" s="588"/>
      <c r="L335" s="588"/>
      <c r="M335" s="294"/>
      <c r="N335" s="294"/>
      <c r="O335" s="294"/>
      <c r="P335" s="294"/>
      <c r="Q335" s="294"/>
      <c r="R335" s="294"/>
      <c r="S335" s="294"/>
      <c r="T335" s="294"/>
      <c r="U335" s="294"/>
      <c r="V335" s="294"/>
      <c r="W335" s="294"/>
    </row>
    <row r="336" spans="1:23" s="2" customFormat="1" ht="16.149999999999999" customHeight="1">
      <c r="A336" s="280"/>
      <c r="B336" s="595"/>
      <c r="C336" s="588"/>
      <c r="D336" s="588"/>
      <c r="E336" s="588"/>
      <c r="F336" s="588"/>
      <c r="G336" s="588"/>
      <c r="H336" s="588"/>
      <c r="I336" s="588"/>
      <c r="J336" s="588"/>
      <c r="K336" s="588"/>
      <c r="L336" s="588"/>
      <c r="M336" s="294"/>
      <c r="N336" s="294"/>
      <c r="O336" s="294"/>
      <c r="P336" s="294"/>
      <c r="Q336" s="294"/>
      <c r="R336" s="294"/>
      <c r="S336" s="294"/>
      <c r="T336" s="294"/>
      <c r="U336" s="294"/>
      <c r="V336" s="294"/>
      <c r="W336" s="294"/>
    </row>
    <row r="337" spans="1:23" s="2" customFormat="1" ht="14.25" customHeight="1">
      <c r="A337" s="280"/>
      <c r="B337" s="588"/>
      <c r="C337" s="588"/>
      <c r="D337" s="588"/>
      <c r="E337" s="588"/>
      <c r="F337" s="588"/>
      <c r="G337" s="588"/>
      <c r="H337" s="588"/>
      <c r="I337" s="588"/>
      <c r="J337" s="588"/>
      <c r="K337" s="588"/>
      <c r="L337" s="588"/>
      <c r="M337" s="294"/>
      <c r="N337" s="294"/>
      <c r="O337" s="294"/>
      <c r="P337" s="294"/>
      <c r="Q337" s="294"/>
      <c r="R337" s="294"/>
      <c r="S337" s="294"/>
      <c r="T337" s="294"/>
      <c r="U337" s="294"/>
      <c r="V337" s="294"/>
      <c r="W337" s="294"/>
    </row>
    <row r="338" spans="1:23" s="2" customFormat="1" ht="9.9499999999999993" customHeight="1">
      <c r="A338" s="280"/>
      <c r="C338" s="111"/>
      <c r="D338" s="23"/>
      <c r="E338" s="4"/>
      <c r="J338" s="51"/>
      <c r="K338" s="51"/>
      <c r="L338" s="27"/>
    </row>
    <row r="339" spans="1:23" s="2" customFormat="1" ht="14.25" customHeight="1">
      <c r="A339" s="243">
        <f>+A332+1</f>
        <v>13</v>
      </c>
      <c r="B339" s="1" t="s">
        <v>235</v>
      </c>
      <c r="C339" s="111"/>
      <c r="E339" s="4"/>
      <c r="J339" s="13">
        <v>2016</v>
      </c>
      <c r="K339" s="13"/>
      <c r="L339" s="50">
        <v>2016</v>
      </c>
    </row>
    <row r="340" spans="1:23" s="2" customFormat="1" ht="14.25" customHeight="1">
      <c r="A340" s="243"/>
      <c r="B340" s="1"/>
      <c r="C340" s="111"/>
      <c r="D340" s="23"/>
      <c r="E340" s="4"/>
      <c r="I340" s="1"/>
      <c r="J340" s="3" t="s">
        <v>1</v>
      </c>
      <c r="L340" s="5" t="s">
        <v>1</v>
      </c>
    </row>
    <row r="341" spans="1:23" s="2" customFormat="1" ht="6.95" customHeight="1">
      <c r="A341" s="280"/>
      <c r="C341" s="111"/>
      <c r="D341" s="23"/>
      <c r="E341" s="4"/>
      <c r="J341" s="51"/>
      <c r="K341" s="51"/>
      <c r="L341" s="27"/>
    </row>
    <row r="342" spans="1:23" s="2" customFormat="1" ht="14.25" customHeight="1">
      <c r="A342" s="280"/>
      <c r="B342" s="279" t="s">
        <v>202</v>
      </c>
      <c r="C342" s="52"/>
      <c r="D342" s="129"/>
      <c r="E342" s="129"/>
      <c r="F342" s="129"/>
      <c r="G342" s="33"/>
      <c r="H342" s="129"/>
      <c r="I342" s="52"/>
      <c r="J342" s="105">
        <v>40552948</v>
      </c>
      <c r="K342" s="149"/>
      <c r="L342" s="101">
        <v>18944277</v>
      </c>
    </row>
    <row r="343" spans="1:23" s="2" customFormat="1" ht="6.95" customHeight="1">
      <c r="A343" s="280"/>
      <c r="B343" s="279"/>
      <c r="C343" s="52"/>
      <c r="D343" s="129"/>
      <c r="E343" s="129"/>
      <c r="F343" s="129"/>
      <c r="G343" s="33"/>
      <c r="H343" s="129"/>
      <c r="I343" s="52"/>
      <c r="J343" s="105"/>
      <c r="K343" s="149"/>
      <c r="L343" s="101"/>
    </row>
    <row r="344" spans="1:23" s="2" customFormat="1" ht="14.25" customHeight="1">
      <c r="A344" s="280"/>
      <c r="B344" s="279" t="s">
        <v>203</v>
      </c>
      <c r="C344" s="52"/>
      <c r="D344" s="129"/>
      <c r="E344" s="129"/>
      <c r="F344" s="129"/>
      <c r="G344" s="33"/>
      <c r="H344" s="129"/>
      <c r="I344" s="52"/>
      <c r="J344" s="105">
        <v>0</v>
      </c>
      <c r="K344" s="149"/>
      <c r="L344" s="101">
        <v>1317738</v>
      </c>
    </row>
    <row r="345" spans="1:23" s="2" customFormat="1" ht="6.95" customHeight="1">
      <c r="A345" s="280"/>
      <c r="B345" s="279"/>
      <c r="C345" s="52"/>
      <c r="D345" s="129"/>
      <c r="E345" s="129"/>
      <c r="F345" s="129"/>
      <c r="G345" s="33"/>
      <c r="H345" s="129"/>
      <c r="I345" s="52"/>
      <c r="J345" s="105"/>
      <c r="K345" s="149"/>
      <c r="L345" s="101"/>
    </row>
    <row r="346" spans="1:23" s="2" customFormat="1" ht="14.25" customHeight="1">
      <c r="A346" s="280"/>
      <c r="B346" s="279" t="s">
        <v>57</v>
      </c>
      <c r="C346" s="52"/>
      <c r="D346" s="129"/>
      <c r="E346" s="129"/>
      <c r="F346" s="129"/>
      <c r="G346" s="33"/>
      <c r="H346" s="129"/>
      <c r="I346" s="52"/>
      <c r="J346" s="105">
        <f>53500+92000+20040+639454+9008+23783+256+158078+36910+25000</f>
        <v>1058029</v>
      </c>
      <c r="K346" s="149"/>
      <c r="L346" s="101">
        <v>78329</v>
      </c>
    </row>
    <row r="347" spans="1:23" s="2" customFormat="1" ht="6.95" customHeight="1">
      <c r="A347" s="280"/>
      <c r="B347" s="36"/>
      <c r="C347" s="52"/>
      <c r="D347" s="129"/>
      <c r="E347" s="129"/>
      <c r="F347" s="129"/>
      <c r="G347" s="33"/>
      <c r="H347" s="129"/>
      <c r="I347" s="52"/>
      <c r="J347" s="105"/>
      <c r="K347" s="149"/>
      <c r="L347" s="285"/>
    </row>
    <row r="348" spans="1:23" s="225" customFormat="1" ht="18" customHeight="1" thickBot="1">
      <c r="A348" s="281"/>
      <c r="C348" s="226"/>
      <c r="D348" s="227"/>
      <c r="E348" s="228"/>
      <c r="J348" s="283">
        <f>SUM(J342:J346)</f>
        <v>41610977</v>
      </c>
      <c r="K348" s="229"/>
      <c r="L348" s="284">
        <f>SUM(L342:L346)</f>
        <v>20340344</v>
      </c>
    </row>
    <row r="349" spans="1:23" s="225" customFormat="1" ht="6.95" customHeight="1" thickTop="1">
      <c r="A349" s="281"/>
      <c r="C349" s="226"/>
      <c r="D349" s="227"/>
      <c r="E349" s="228"/>
      <c r="J349" s="337"/>
      <c r="K349" s="229"/>
      <c r="L349" s="338"/>
    </row>
    <row r="350" spans="1:23" s="225" customFormat="1" ht="6.95" customHeight="1">
      <c r="A350" s="281"/>
      <c r="C350" s="226"/>
      <c r="D350" s="227"/>
      <c r="E350" s="228"/>
      <c r="J350" s="337"/>
      <c r="K350" s="229"/>
      <c r="L350" s="338"/>
    </row>
    <row r="351" spans="1:23" s="225" customFormat="1" ht="6.95" customHeight="1">
      <c r="A351" s="281"/>
      <c r="C351" s="226"/>
      <c r="D351" s="227"/>
      <c r="E351" s="228"/>
      <c r="J351" s="337"/>
      <c r="K351" s="229"/>
      <c r="L351" s="338"/>
    </row>
    <row r="352" spans="1:23" s="225" customFormat="1" ht="14.25" customHeight="1">
      <c r="A352" s="243">
        <f>A339+1</f>
        <v>14</v>
      </c>
      <c r="B352" s="1" t="s">
        <v>281</v>
      </c>
      <c r="C352" s="226"/>
      <c r="D352" s="227"/>
      <c r="E352" s="228"/>
      <c r="I352" s="2"/>
      <c r="J352" s="13">
        <v>2016</v>
      </c>
      <c r="K352" s="13"/>
      <c r="L352" s="50">
        <v>2016</v>
      </c>
    </row>
    <row r="353" spans="1:12" s="225" customFormat="1" ht="14.25" customHeight="1">
      <c r="C353" s="226"/>
      <c r="D353" s="227"/>
      <c r="E353" s="228"/>
      <c r="I353" s="1" t="s">
        <v>0</v>
      </c>
      <c r="J353" s="3" t="s">
        <v>1</v>
      </c>
      <c r="K353" s="2"/>
      <c r="L353" s="5" t="s">
        <v>1</v>
      </c>
    </row>
    <row r="354" spans="1:12" s="225" customFormat="1" ht="6" customHeight="1">
      <c r="A354" s="281"/>
      <c r="C354" s="226"/>
      <c r="D354" s="227"/>
      <c r="E354" s="228"/>
      <c r="J354" s="337"/>
      <c r="K354" s="229"/>
      <c r="L354" s="338"/>
    </row>
    <row r="355" spans="1:12" s="225" customFormat="1" ht="14.25" customHeight="1">
      <c r="A355" s="281"/>
      <c r="B355" s="225" t="s">
        <v>317</v>
      </c>
      <c r="C355" s="226"/>
      <c r="D355" s="227"/>
      <c r="E355" s="228"/>
      <c r="I355" s="480">
        <f>A361</f>
        <v>14.1</v>
      </c>
      <c r="J355" s="337">
        <v>28700000</v>
      </c>
      <c r="K355" s="229"/>
      <c r="L355" s="338">
        <v>0</v>
      </c>
    </row>
    <row r="356" spans="1:12" s="225" customFormat="1" ht="5.0999999999999996" customHeight="1">
      <c r="A356" s="281"/>
      <c r="C356" s="226"/>
      <c r="D356" s="227"/>
      <c r="E356" s="228"/>
      <c r="J356" s="337"/>
      <c r="K356" s="229"/>
      <c r="L356" s="338"/>
    </row>
    <row r="357" spans="1:12" s="225" customFormat="1" ht="14.25" customHeight="1">
      <c r="A357" s="281"/>
      <c r="B357" s="225" t="s">
        <v>316</v>
      </c>
      <c r="C357" s="226"/>
      <c r="D357" s="227"/>
      <c r="E357" s="228"/>
      <c r="I357" s="480">
        <f>A364</f>
        <v>14.2</v>
      </c>
      <c r="J357" s="337">
        <v>2869430</v>
      </c>
      <c r="K357" s="229"/>
      <c r="L357" s="338">
        <v>0</v>
      </c>
    </row>
    <row r="358" spans="1:12" s="225" customFormat="1" ht="6" customHeight="1">
      <c r="A358" s="281"/>
      <c r="C358" s="226"/>
      <c r="D358" s="227"/>
      <c r="E358" s="228"/>
      <c r="J358" s="337"/>
      <c r="K358" s="229"/>
      <c r="L358" s="338"/>
    </row>
    <row r="359" spans="1:12" s="225" customFormat="1" ht="18" customHeight="1" thickBot="1">
      <c r="A359" s="281"/>
      <c r="C359" s="226"/>
      <c r="D359" s="227"/>
      <c r="E359" s="228"/>
      <c r="J359" s="283">
        <f>SUM(J355:J358)</f>
        <v>31569430</v>
      </c>
      <c r="K359" s="229"/>
      <c r="L359" s="284">
        <f>SUM(L357:L358)</f>
        <v>0</v>
      </c>
    </row>
    <row r="360" spans="1:12" s="225" customFormat="1" ht="5.0999999999999996" customHeight="1" thickTop="1">
      <c r="A360" s="281"/>
      <c r="C360" s="226"/>
      <c r="D360" s="227"/>
      <c r="E360" s="228"/>
      <c r="J360" s="337"/>
      <c r="K360" s="229"/>
      <c r="L360" s="338"/>
    </row>
    <row r="361" spans="1:12" s="225" customFormat="1" ht="14.25" customHeight="1">
      <c r="A361" s="244">
        <f>A352+0.1</f>
        <v>14.1</v>
      </c>
      <c r="B361" s="575" t="s">
        <v>283</v>
      </c>
      <c r="C361" s="576"/>
      <c r="D361" s="576"/>
      <c r="E361" s="576"/>
      <c r="F361" s="576"/>
      <c r="G361" s="576"/>
      <c r="H361" s="576"/>
      <c r="I361" s="576"/>
      <c r="J361" s="576"/>
      <c r="K361" s="576"/>
      <c r="L361" s="576"/>
    </row>
    <row r="362" spans="1:12" s="225" customFormat="1" ht="14.25" customHeight="1">
      <c r="A362" s="244"/>
      <c r="B362" s="575"/>
      <c r="C362" s="576"/>
      <c r="D362" s="576"/>
      <c r="E362" s="576"/>
      <c r="F362" s="576"/>
      <c r="G362" s="576"/>
      <c r="H362" s="576"/>
      <c r="I362" s="576"/>
      <c r="J362" s="576"/>
      <c r="K362" s="576"/>
      <c r="L362" s="576"/>
    </row>
    <row r="363" spans="1:12" s="225" customFormat="1" ht="5.0999999999999996" customHeight="1">
      <c r="A363" s="281"/>
      <c r="C363" s="226"/>
      <c r="D363" s="227"/>
      <c r="E363" s="228"/>
      <c r="J363" s="337"/>
      <c r="K363" s="229"/>
      <c r="L363" s="338"/>
    </row>
    <row r="364" spans="1:12" s="225" customFormat="1" ht="14.25" customHeight="1">
      <c r="A364" s="244">
        <f>A361+0.1</f>
        <v>14.2</v>
      </c>
      <c r="B364" s="575" t="s">
        <v>282</v>
      </c>
      <c r="C364" s="576"/>
      <c r="D364" s="576"/>
      <c r="E364" s="576"/>
      <c r="F364" s="576"/>
      <c r="G364" s="576"/>
      <c r="H364" s="576"/>
      <c r="I364" s="576"/>
      <c r="J364" s="576"/>
      <c r="K364" s="576"/>
      <c r="L364" s="576"/>
    </row>
    <row r="365" spans="1:12" s="225" customFormat="1" ht="14.25" customHeight="1">
      <c r="A365" s="281"/>
      <c r="B365" s="576"/>
      <c r="C365" s="576"/>
      <c r="D365" s="576"/>
      <c r="E365" s="576"/>
      <c r="F365" s="576"/>
      <c r="G365" s="576"/>
      <c r="H365" s="576"/>
      <c r="I365" s="576"/>
      <c r="J365" s="576"/>
      <c r="K365" s="576"/>
      <c r="L365" s="576"/>
    </row>
    <row r="366" spans="1:12" s="225" customFormat="1" ht="4.1500000000000004" customHeight="1">
      <c r="A366" s="281"/>
      <c r="C366" s="226"/>
      <c r="D366" s="227"/>
      <c r="E366" s="228"/>
      <c r="J366" s="337"/>
      <c r="K366" s="229"/>
      <c r="L366" s="338"/>
    </row>
    <row r="367" spans="1:12" s="153" customFormat="1" ht="14.25" customHeight="1">
      <c r="A367" s="243">
        <f>A352+1</f>
        <v>15</v>
      </c>
      <c r="B367" s="152" t="s">
        <v>226</v>
      </c>
      <c r="C367" s="152"/>
      <c r="D367" s="2"/>
      <c r="L367" s="154"/>
    </row>
    <row r="368" spans="1:12" s="2" customFormat="1" ht="4.1500000000000004" customHeight="1">
      <c r="A368" s="280"/>
      <c r="B368" s="24"/>
      <c r="C368" s="24"/>
      <c r="D368" s="23"/>
      <c r="L368" s="7"/>
    </row>
    <row r="369" spans="1:12" s="2" customFormat="1" ht="14.25" customHeight="1">
      <c r="A369" s="244">
        <f>+A367+0.1</f>
        <v>15.1</v>
      </c>
      <c r="B369" s="78" t="s">
        <v>278</v>
      </c>
      <c r="C369" s="78"/>
      <c r="D369" s="23"/>
      <c r="L369" s="7"/>
    </row>
    <row r="370" spans="1:12" s="2" customFormat="1" ht="4.1500000000000004" customHeight="1">
      <c r="A370" s="280"/>
      <c r="B370" s="24"/>
      <c r="C370" s="24"/>
      <c r="D370" s="23"/>
      <c r="L370" s="7"/>
    </row>
    <row r="371" spans="1:12" s="2" customFormat="1" ht="14.25" customHeight="1">
      <c r="A371" s="244">
        <f>+A369+0.1</f>
        <v>15.2</v>
      </c>
      <c r="B371" s="78" t="s">
        <v>279</v>
      </c>
      <c r="C371" s="78"/>
      <c r="D371" s="23"/>
      <c r="L371" s="7"/>
    </row>
    <row r="372" spans="1:12" s="2" customFormat="1" ht="4.1500000000000004" customHeight="1">
      <c r="A372" s="244"/>
      <c r="B372" s="78"/>
      <c r="C372" s="78"/>
      <c r="D372" s="23"/>
      <c r="L372" s="7"/>
    </row>
    <row r="373" spans="1:12" s="2" customFormat="1" ht="14.25" customHeight="1">
      <c r="A373" s="243">
        <f>+A367+1</f>
        <v>16</v>
      </c>
      <c r="B373" s="331" t="s">
        <v>147</v>
      </c>
      <c r="C373" s="78"/>
      <c r="D373" s="23"/>
      <c r="L373" s="7"/>
    </row>
    <row r="374" spans="1:12" s="2" customFormat="1" ht="4.1500000000000004" customHeight="1">
      <c r="A374" s="244"/>
      <c r="B374" s="331"/>
      <c r="C374" s="78"/>
      <c r="D374" s="23"/>
      <c r="L374" s="7"/>
    </row>
    <row r="375" spans="1:12" s="2" customFormat="1" ht="14.25" customHeight="1">
      <c r="A375" s="309">
        <f>0.1+A373</f>
        <v>16.100000000000001</v>
      </c>
      <c r="B375" s="332" t="s">
        <v>148</v>
      </c>
      <c r="C375" s="78"/>
      <c r="D375" s="23"/>
      <c r="L375" s="7"/>
    </row>
    <row r="376" spans="1:12" s="2" customFormat="1" ht="4.1500000000000004" customHeight="1">
      <c r="A376" s="244"/>
      <c r="B376" s="331"/>
      <c r="C376" s="78"/>
      <c r="D376" s="23"/>
      <c r="L376" s="7"/>
    </row>
    <row r="377" spans="1:12" s="2" customFormat="1" ht="14.25" customHeight="1">
      <c r="A377" s="244"/>
      <c r="B377" s="577" t="s">
        <v>146</v>
      </c>
      <c r="C377" s="590"/>
      <c r="D377" s="590"/>
      <c r="E377" s="590"/>
      <c r="F377" s="590"/>
      <c r="G377" s="590"/>
      <c r="H377" s="590"/>
      <c r="I377" s="590"/>
      <c r="J377" s="576"/>
      <c r="K377" s="576"/>
      <c r="L377" s="576"/>
    </row>
    <row r="378" spans="1:12" s="2" customFormat="1" ht="14.25" customHeight="1">
      <c r="A378" s="244"/>
      <c r="B378" s="590"/>
      <c r="C378" s="590"/>
      <c r="D378" s="590"/>
      <c r="E378" s="590"/>
      <c r="F378" s="590"/>
      <c r="G378" s="590"/>
      <c r="H378" s="590"/>
      <c r="I378" s="590"/>
      <c r="J378" s="576"/>
      <c r="K378" s="576"/>
      <c r="L378" s="576"/>
    </row>
    <row r="379" spans="1:12" s="2" customFormat="1" ht="14.25" customHeight="1">
      <c r="A379" s="244"/>
      <c r="B379" s="590"/>
      <c r="C379" s="590"/>
      <c r="D379" s="590"/>
      <c r="E379" s="590"/>
      <c r="F379" s="590"/>
      <c r="G379" s="590"/>
      <c r="H379" s="590"/>
      <c r="I379" s="590"/>
      <c r="J379" s="576"/>
      <c r="K379" s="576"/>
      <c r="L379" s="576"/>
    </row>
    <row r="380" spans="1:12" s="2" customFormat="1" ht="14.25" customHeight="1">
      <c r="A380" s="244"/>
      <c r="B380" s="590"/>
      <c r="C380" s="590"/>
      <c r="D380" s="590"/>
      <c r="E380" s="590"/>
      <c r="F380" s="590"/>
      <c r="G380" s="590"/>
      <c r="H380" s="590"/>
      <c r="I380" s="590"/>
      <c r="J380" s="576"/>
      <c r="K380" s="576"/>
      <c r="L380" s="576"/>
    </row>
    <row r="381" spans="1:12" s="2" customFormat="1" ht="1.9" customHeight="1">
      <c r="A381" s="244"/>
      <c r="B381" s="381"/>
      <c r="C381" s="381"/>
      <c r="D381" s="381"/>
      <c r="E381" s="381"/>
      <c r="F381" s="381"/>
      <c r="G381" s="381"/>
      <c r="H381" s="381"/>
      <c r="I381" s="381"/>
      <c r="J381" s="381"/>
      <c r="K381" s="381"/>
      <c r="L381" s="381"/>
    </row>
    <row r="382" spans="1:12" s="2" customFormat="1" ht="14.25" customHeight="1">
      <c r="A382" s="244"/>
      <c r="B382" s="577" t="s">
        <v>145</v>
      </c>
      <c r="C382" s="590"/>
      <c r="D382" s="590"/>
      <c r="E382" s="590"/>
      <c r="F382" s="590"/>
      <c r="G382" s="590"/>
      <c r="H382" s="590"/>
      <c r="I382" s="590"/>
      <c r="J382" s="576"/>
      <c r="K382" s="576"/>
      <c r="L382" s="576"/>
    </row>
    <row r="383" spans="1:12" s="2" customFormat="1" ht="14.25" customHeight="1">
      <c r="A383" s="244"/>
      <c r="B383" s="590"/>
      <c r="C383" s="590"/>
      <c r="D383" s="590"/>
      <c r="E383" s="590"/>
      <c r="F383" s="590"/>
      <c r="G383" s="590"/>
      <c r="H383" s="590"/>
      <c r="I383" s="590"/>
      <c r="J383" s="576"/>
      <c r="K383" s="576"/>
      <c r="L383" s="576"/>
    </row>
    <row r="384" spans="1:12" s="2" customFormat="1" ht="14.25" customHeight="1">
      <c r="A384" s="244"/>
      <c r="B384" s="590"/>
      <c r="C384" s="590"/>
      <c r="D384" s="590"/>
      <c r="E384" s="590"/>
      <c r="F384" s="590"/>
      <c r="G384" s="590"/>
      <c r="H384" s="590"/>
      <c r="I384" s="590"/>
      <c r="J384" s="576"/>
      <c r="K384" s="576"/>
      <c r="L384" s="576"/>
    </row>
    <row r="385" spans="1:12" s="2" customFormat="1" ht="16.149999999999999" customHeight="1">
      <c r="A385" s="244"/>
      <c r="B385" s="590"/>
      <c r="C385" s="590"/>
      <c r="D385" s="590"/>
      <c r="E385" s="590"/>
      <c r="F385" s="590"/>
      <c r="G385" s="590"/>
      <c r="H385" s="590"/>
      <c r="I385" s="590"/>
      <c r="J385" s="576"/>
      <c r="K385" s="576"/>
      <c r="L385" s="576"/>
    </row>
    <row r="386" spans="1:12" s="2" customFormat="1" ht="14.25" customHeight="1">
      <c r="A386" s="244"/>
      <c r="B386" s="590"/>
      <c r="C386" s="590"/>
      <c r="D386" s="590"/>
      <c r="E386" s="590"/>
      <c r="F386" s="590"/>
      <c r="G386" s="590"/>
      <c r="H386" s="590"/>
      <c r="I386" s="590"/>
      <c r="J386" s="576"/>
      <c r="K386" s="576"/>
      <c r="L386" s="576"/>
    </row>
    <row r="387" spans="1:12" s="2" customFormat="1" ht="1.9" customHeight="1">
      <c r="A387" s="244"/>
      <c r="B387" s="78"/>
      <c r="C387" s="78"/>
      <c r="D387" s="23"/>
      <c r="L387" s="7"/>
    </row>
    <row r="388" spans="1:12" s="2" customFormat="1" ht="14.25" customHeight="1">
      <c r="A388" s="309">
        <f>+A375+0.1</f>
        <v>16.200000000000003</v>
      </c>
      <c r="B388" s="332" t="s">
        <v>143</v>
      </c>
      <c r="C388" s="78"/>
      <c r="D388" s="23"/>
      <c r="L388" s="7"/>
    </row>
    <row r="389" spans="1:12" s="2" customFormat="1" ht="14.25" customHeight="1">
      <c r="A389" s="244"/>
      <c r="B389" s="577" t="s">
        <v>144</v>
      </c>
      <c r="C389" s="590"/>
      <c r="D389" s="590"/>
      <c r="E389" s="590"/>
      <c r="F389" s="590"/>
      <c r="G389" s="590"/>
      <c r="H389" s="590"/>
      <c r="I389" s="590"/>
      <c r="J389" s="576"/>
      <c r="K389" s="576"/>
      <c r="L389" s="576"/>
    </row>
    <row r="390" spans="1:12" s="2" customFormat="1" ht="14.25" customHeight="1">
      <c r="A390" s="244"/>
      <c r="B390" s="590"/>
      <c r="C390" s="590"/>
      <c r="D390" s="590"/>
      <c r="E390" s="590"/>
      <c r="F390" s="590"/>
      <c r="G390" s="590"/>
      <c r="H390" s="590"/>
      <c r="I390" s="590"/>
      <c r="J390" s="576"/>
      <c r="K390" s="576"/>
      <c r="L390" s="576"/>
    </row>
    <row r="391" spans="1:12" s="2" customFormat="1" ht="14.25" customHeight="1">
      <c r="A391" s="244"/>
      <c r="B391" s="590"/>
      <c r="C391" s="590"/>
      <c r="D391" s="590"/>
      <c r="E391" s="590"/>
      <c r="F391" s="590"/>
      <c r="G391" s="590"/>
      <c r="H391" s="590"/>
      <c r="I391" s="590"/>
      <c r="J391" s="576"/>
      <c r="K391" s="576"/>
      <c r="L391" s="576"/>
    </row>
    <row r="392" spans="1:12" s="2" customFormat="1" ht="1.9" customHeight="1">
      <c r="A392" s="244"/>
      <c r="B392" s="78"/>
      <c r="C392" s="78"/>
      <c r="D392" s="23"/>
      <c r="L392" s="7"/>
    </row>
    <row r="393" spans="1:12" s="2" customFormat="1" ht="14.25" customHeight="1">
      <c r="A393" s="315" t="s">
        <v>149</v>
      </c>
      <c r="B393" s="332" t="s">
        <v>142</v>
      </c>
      <c r="C393" s="78"/>
      <c r="D393" s="23"/>
      <c r="L393" s="7"/>
    </row>
    <row r="394" spans="1:12" s="2" customFormat="1" ht="14.25" customHeight="1">
      <c r="A394" s="244"/>
      <c r="B394" s="575" t="s">
        <v>254</v>
      </c>
      <c r="C394" s="576"/>
      <c r="D394" s="576"/>
      <c r="E394" s="576"/>
      <c r="F394" s="576"/>
      <c r="G394" s="576"/>
      <c r="H394" s="576"/>
      <c r="I394" s="576"/>
      <c r="J394" s="576"/>
      <c r="K394" s="576"/>
      <c r="L394" s="576"/>
    </row>
    <row r="395" spans="1:12" s="2" customFormat="1" ht="16.149999999999999" customHeight="1">
      <c r="A395" s="244"/>
      <c r="B395" s="576"/>
      <c r="C395" s="576"/>
      <c r="D395" s="576"/>
      <c r="E395" s="576"/>
      <c r="F395" s="576"/>
      <c r="G395" s="576"/>
      <c r="H395" s="576"/>
      <c r="I395" s="576"/>
      <c r="J395" s="576"/>
      <c r="K395" s="576"/>
      <c r="L395" s="576"/>
    </row>
    <row r="396" spans="1:12" s="2" customFormat="1" ht="14.25" customHeight="1">
      <c r="A396" s="244"/>
      <c r="B396" s="576"/>
      <c r="C396" s="576"/>
      <c r="D396" s="576"/>
      <c r="E396" s="576"/>
      <c r="F396" s="576"/>
      <c r="G396" s="576"/>
      <c r="H396" s="576"/>
      <c r="I396" s="576"/>
      <c r="J396" s="576"/>
      <c r="K396" s="576"/>
      <c r="L396" s="576"/>
    </row>
    <row r="397" spans="1:12" s="2" customFormat="1" ht="1.9" customHeight="1">
      <c r="A397" s="244"/>
      <c r="B397" s="78"/>
      <c r="C397" s="78"/>
      <c r="D397" s="23"/>
      <c r="L397" s="7"/>
    </row>
    <row r="398" spans="1:12" s="2" customFormat="1" ht="14.25" customHeight="1">
      <c r="A398" s="315" t="s">
        <v>150</v>
      </c>
      <c r="B398" s="332" t="s">
        <v>140</v>
      </c>
      <c r="C398" s="78"/>
      <c r="D398" s="23"/>
      <c r="L398" s="7"/>
    </row>
    <row r="399" spans="1:12" s="2" customFormat="1" ht="14.25" customHeight="1">
      <c r="A399" s="244"/>
      <c r="B399" s="589" t="s">
        <v>141</v>
      </c>
      <c r="C399" s="589"/>
      <c r="D399" s="589"/>
      <c r="E399" s="589"/>
      <c r="F399" s="589"/>
      <c r="G399" s="589"/>
      <c r="H399" s="589"/>
      <c r="I399" s="589"/>
      <c r="J399" s="589"/>
      <c r="K399" s="589"/>
      <c r="L399" s="589"/>
    </row>
    <row r="400" spans="1:12" s="2" customFormat="1" ht="14.25" customHeight="1">
      <c r="A400" s="244"/>
      <c r="B400" s="589"/>
      <c r="C400" s="589"/>
      <c r="D400" s="589"/>
      <c r="E400" s="589"/>
      <c r="F400" s="589"/>
      <c r="G400" s="589"/>
      <c r="H400" s="589"/>
      <c r="I400" s="589"/>
      <c r="J400" s="589"/>
      <c r="K400" s="589"/>
      <c r="L400" s="589"/>
    </row>
    <row r="401" spans="1:12" s="2" customFormat="1" ht="14.25" customHeight="1">
      <c r="A401" s="244"/>
      <c r="B401" s="589"/>
      <c r="C401" s="589"/>
      <c r="D401" s="589"/>
      <c r="E401" s="589"/>
      <c r="F401" s="589"/>
      <c r="G401" s="589"/>
      <c r="H401" s="589"/>
      <c r="I401" s="589"/>
      <c r="J401" s="589"/>
      <c r="K401" s="589"/>
      <c r="L401" s="589"/>
    </row>
    <row r="402" spans="1:12" s="2" customFormat="1" ht="1.9" customHeight="1">
      <c r="A402" s="244"/>
      <c r="B402" s="78"/>
      <c r="C402" s="78"/>
      <c r="D402" s="23"/>
      <c r="L402" s="7"/>
    </row>
    <row r="403" spans="1:12" s="2" customFormat="1" ht="14.25" customHeight="1">
      <c r="A403" s="309" t="s">
        <v>151</v>
      </c>
      <c r="B403" s="332" t="s">
        <v>138</v>
      </c>
      <c r="C403" s="78"/>
      <c r="D403" s="23"/>
      <c r="L403" s="7"/>
    </row>
    <row r="404" spans="1:12" s="2" customFormat="1" ht="14.25" customHeight="1">
      <c r="A404" s="244"/>
      <c r="B404" s="591" t="s">
        <v>139</v>
      </c>
      <c r="C404" s="592"/>
      <c r="D404" s="592"/>
      <c r="E404" s="592"/>
      <c r="F404" s="592"/>
      <c r="G404" s="592"/>
      <c r="H404" s="592"/>
      <c r="I404" s="592"/>
      <c r="J404" s="592"/>
      <c r="K404" s="592"/>
      <c r="L404" s="592"/>
    </row>
    <row r="405" spans="1:12" s="2" customFormat="1" ht="14.25" customHeight="1">
      <c r="A405" s="244"/>
      <c r="B405" s="592"/>
      <c r="C405" s="592"/>
      <c r="D405" s="592"/>
      <c r="E405" s="592"/>
      <c r="F405" s="592"/>
      <c r="G405" s="592"/>
      <c r="H405" s="592"/>
      <c r="I405" s="592"/>
      <c r="J405" s="592"/>
      <c r="K405" s="592"/>
      <c r="L405" s="592"/>
    </row>
    <row r="406" spans="1:12" s="2" customFormat="1" ht="16.149999999999999" customHeight="1">
      <c r="A406" s="244"/>
      <c r="B406" s="592"/>
      <c r="C406" s="592"/>
      <c r="D406" s="592"/>
      <c r="E406" s="592"/>
      <c r="F406" s="592"/>
      <c r="G406" s="592"/>
      <c r="H406" s="592"/>
      <c r="I406" s="592"/>
      <c r="J406" s="592"/>
      <c r="K406" s="592"/>
      <c r="L406" s="592"/>
    </row>
    <row r="407" spans="1:12" s="2" customFormat="1" ht="14.25" customHeight="1">
      <c r="A407" s="244"/>
      <c r="B407" s="592"/>
      <c r="C407" s="592"/>
      <c r="D407" s="592"/>
      <c r="E407" s="592"/>
      <c r="F407" s="592"/>
      <c r="G407" s="592"/>
      <c r="H407" s="592"/>
      <c r="I407" s="592"/>
      <c r="J407" s="592"/>
      <c r="K407" s="592"/>
      <c r="L407" s="592"/>
    </row>
    <row r="408" spans="1:12" s="2" customFormat="1" ht="14.25" customHeight="1">
      <c r="A408" s="244"/>
      <c r="B408" s="592"/>
      <c r="C408" s="592"/>
      <c r="D408" s="592"/>
      <c r="E408" s="592"/>
      <c r="F408" s="592"/>
      <c r="G408" s="592"/>
      <c r="H408" s="592"/>
      <c r="I408" s="592"/>
      <c r="J408" s="592"/>
      <c r="K408" s="592"/>
      <c r="L408" s="592"/>
    </row>
    <row r="409" spans="1:12" s="2" customFormat="1" ht="1.9" customHeight="1">
      <c r="A409" s="244"/>
      <c r="B409" s="78"/>
      <c r="C409" s="78"/>
      <c r="D409" s="23"/>
      <c r="L409" s="7"/>
    </row>
    <row r="410" spans="1:12" s="2" customFormat="1" ht="14.25" customHeight="1">
      <c r="A410" s="309">
        <f>+A388+0.1</f>
        <v>16.300000000000004</v>
      </c>
      <c r="B410" s="333" t="s">
        <v>137</v>
      </c>
      <c r="C410" s="78"/>
      <c r="D410" s="23"/>
      <c r="L410" s="7"/>
    </row>
    <row r="411" spans="1:12" s="2" customFormat="1" ht="14.25" customHeight="1">
      <c r="A411" s="244"/>
      <c r="B411" s="577" t="s">
        <v>136</v>
      </c>
      <c r="C411" s="590"/>
      <c r="D411" s="590"/>
      <c r="E411" s="590"/>
      <c r="F411" s="590"/>
      <c r="G411" s="590"/>
      <c r="H411" s="590"/>
      <c r="I411" s="590"/>
      <c r="J411" s="576"/>
      <c r="K411" s="576"/>
      <c r="L411" s="576"/>
    </row>
    <row r="412" spans="1:12" s="2" customFormat="1" ht="16.149999999999999" customHeight="1">
      <c r="A412" s="244"/>
      <c r="B412" s="590"/>
      <c r="C412" s="590"/>
      <c r="D412" s="590"/>
      <c r="E412" s="590"/>
      <c r="F412" s="590"/>
      <c r="G412" s="590"/>
      <c r="H412" s="590"/>
      <c r="I412" s="590"/>
      <c r="J412" s="576"/>
      <c r="K412" s="576"/>
      <c r="L412" s="576"/>
    </row>
    <row r="413" spans="1:12" s="2" customFormat="1" ht="14.25" customHeight="1">
      <c r="A413" s="244"/>
      <c r="B413" s="590"/>
      <c r="C413" s="590"/>
      <c r="D413" s="590"/>
      <c r="E413" s="590"/>
      <c r="F413" s="590"/>
      <c r="G413" s="590"/>
      <c r="H413" s="590"/>
      <c r="I413" s="590"/>
      <c r="J413" s="576"/>
      <c r="K413" s="576"/>
      <c r="L413" s="576"/>
    </row>
    <row r="414" spans="1:12" s="2" customFormat="1" ht="14.25" customHeight="1">
      <c r="A414" s="244"/>
      <c r="B414" s="590"/>
      <c r="C414" s="590"/>
      <c r="D414" s="590"/>
      <c r="E414" s="590"/>
      <c r="F414" s="590"/>
      <c r="G414" s="590"/>
      <c r="H414" s="590"/>
      <c r="I414" s="590"/>
      <c r="J414" s="576"/>
      <c r="K414" s="576"/>
      <c r="L414" s="576"/>
    </row>
    <row r="415" spans="1:12" s="2" customFormat="1" ht="1.9" customHeight="1">
      <c r="A415" s="244"/>
      <c r="B415" s="78"/>
      <c r="C415" s="78"/>
      <c r="D415" s="23"/>
      <c r="L415" s="7"/>
    </row>
    <row r="416" spans="1:12" s="2" customFormat="1" ht="14.25" customHeight="1">
      <c r="A416" s="244"/>
      <c r="B416" s="577" t="s">
        <v>135</v>
      </c>
      <c r="C416" s="590"/>
      <c r="D416" s="590"/>
      <c r="E416" s="590"/>
      <c r="F416" s="590"/>
      <c r="G416" s="590"/>
      <c r="H416" s="590"/>
      <c r="I416" s="590"/>
      <c r="J416" s="576"/>
      <c r="K416" s="576"/>
      <c r="L416" s="576"/>
    </row>
    <row r="417" spans="1:12" s="2" customFormat="1" ht="14.25" customHeight="1">
      <c r="A417" s="244"/>
      <c r="B417" s="590"/>
      <c r="C417" s="590"/>
      <c r="D417" s="590"/>
      <c r="E417" s="590"/>
      <c r="F417" s="590"/>
      <c r="G417" s="590"/>
      <c r="H417" s="590"/>
      <c r="I417" s="590"/>
      <c r="J417" s="576"/>
      <c r="K417" s="576"/>
      <c r="L417" s="576"/>
    </row>
    <row r="418" spans="1:12" s="2" customFormat="1" ht="16.149999999999999" customHeight="1">
      <c r="A418" s="244"/>
      <c r="B418" s="590"/>
      <c r="C418" s="590"/>
      <c r="D418" s="590"/>
      <c r="E418" s="590"/>
      <c r="F418" s="590"/>
      <c r="G418" s="590"/>
      <c r="H418" s="590"/>
      <c r="I418" s="590"/>
      <c r="J418" s="576"/>
      <c r="K418" s="576"/>
      <c r="L418" s="576"/>
    </row>
    <row r="419" spans="1:12" s="2" customFormat="1" ht="14.25" customHeight="1">
      <c r="A419" s="244"/>
      <c r="B419" s="590"/>
      <c r="C419" s="590"/>
      <c r="D419" s="590"/>
      <c r="E419" s="590"/>
      <c r="F419" s="590"/>
      <c r="G419" s="590"/>
      <c r="H419" s="590"/>
      <c r="I419" s="590"/>
      <c r="J419" s="576"/>
      <c r="K419" s="576"/>
      <c r="L419" s="576"/>
    </row>
    <row r="420" spans="1:12" s="2" customFormat="1" ht="14.25" customHeight="1">
      <c r="A420" s="244"/>
      <c r="B420" s="590"/>
      <c r="C420" s="590"/>
      <c r="D420" s="590"/>
      <c r="E420" s="590"/>
      <c r="F420" s="590"/>
      <c r="G420" s="590"/>
      <c r="H420" s="590"/>
      <c r="I420" s="590"/>
      <c r="J420" s="576"/>
      <c r="K420" s="576"/>
      <c r="L420" s="576"/>
    </row>
    <row r="421" spans="1:12" s="2" customFormat="1" ht="1.9" customHeight="1">
      <c r="A421" s="244"/>
      <c r="B421" s="78"/>
      <c r="C421" s="78"/>
      <c r="D421" s="23"/>
      <c r="L421" s="7"/>
    </row>
    <row r="422" spans="1:12" s="2" customFormat="1" ht="14.25" customHeight="1">
      <c r="A422" s="244"/>
      <c r="B422" s="604" t="s">
        <v>209</v>
      </c>
      <c r="C422" s="605"/>
      <c r="D422" s="605"/>
      <c r="E422" s="605"/>
      <c r="F422" s="605"/>
      <c r="G422" s="605"/>
      <c r="H422" s="605"/>
      <c r="I422" s="605"/>
      <c r="J422" s="592"/>
      <c r="K422" s="592"/>
      <c r="L422" s="592"/>
    </row>
    <row r="423" spans="1:12" s="2" customFormat="1" ht="14.25" customHeight="1">
      <c r="A423" s="244"/>
      <c r="B423" s="604"/>
      <c r="C423" s="605"/>
      <c r="D423" s="605"/>
      <c r="E423" s="605"/>
      <c r="F423" s="605"/>
      <c r="G423" s="605"/>
      <c r="H423" s="605"/>
      <c r="I423" s="605"/>
      <c r="J423" s="592"/>
      <c r="K423" s="592"/>
      <c r="L423" s="592"/>
    </row>
    <row r="424" spans="1:12" s="2" customFormat="1" ht="16.149999999999999" customHeight="1">
      <c r="A424" s="244"/>
      <c r="B424" s="604"/>
      <c r="C424" s="605"/>
      <c r="D424" s="605"/>
      <c r="E424" s="605"/>
      <c r="F424" s="605"/>
      <c r="G424" s="605"/>
      <c r="H424" s="605"/>
      <c r="I424" s="605"/>
      <c r="J424" s="592"/>
      <c r="K424" s="592"/>
      <c r="L424" s="592"/>
    </row>
    <row r="425" spans="1:12" s="2" customFormat="1" ht="16.149999999999999" customHeight="1">
      <c r="A425" s="244"/>
      <c r="B425" s="604"/>
      <c r="C425" s="605"/>
      <c r="D425" s="605"/>
      <c r="E425" s="605"/>
      <c r="F425" s="605"/>
      <c r="G425" s="605"/>
      <c r="H425" s="605"/>
      <c r="I425" s="605"/>
      <c r="J425" s="592"/>
      <c r="K425" s="592"/>
      <c r="L425" s="592"/>
    </row>
    <row r="426" spans="1:12" s="2" customFormat="1" ht="14.25" customHeight="1">
      <c r="A426" s="244"/>
      <c r="B426" s="605"/>
      <c r="C426" s="605"/>
      <c r="D426" s="605"/>
      <c r="E426" s="605"/>
      <c r="F426" s="605"/>
      <c r="G426" s="605"/>
      <c r="H426" s="605"/>
      <c r="I426" s="605"/>
      <c r="J426" s="592"/>
      <c r="K426" s="592"/>
      <c r="L426" s="592"/>
    </row>
    <row r="427" spans="1:12" s="2" customFormat="1" ht="14.25" customHeight="1">
      <c r="A427" s="244"/>
      <c r="B427" s="605"/>
      <c r="C427" s="605"/>
      <c r="D427" s="605"/>
      <c r="E427" s="605"/>
      <c r="F427" s="605"/>
      <c r="G427" s="605"/>
      <c r="H427" s="605"/>
      <c r="I427" s="605"/>
      <c r="J427" s="592"/>
      <c r="K427" s="592"/>
      <c r="L427" s="592"/>
    </row>
    <row r="428" spans="1:12" s="2" customFormat="1" ht="1.9" customHeight="1">
      <c r="A428" s="244"/>
      <c r="B428" s="78"/>
      <c r="C428" s="78"/>
      <c r="D428" s="23"/>
      <c r="L428" s="7"/>
    </row>
    <row r="429" spans="1:12" s="2" customFormat="1" ht="14.25" customHeight="1">
      <c r="A429" s="243"/>
      <c r="B429" s="300" t="s">
        <v>133</v>
      </c>
      <c r="C429" s="78"/>
      <c r="D429" s="23"/>
      <c r="L429" s="7"/>
    </row>
    <row r="430" spans="1:12" s="2" customFormat="1" ht="14.25" customHeight="1">
      <c r="A430" s="244"/>
      <c r="B430" s="594" t="s">
        <v>314</v>
      </c>
      <c r="C430" s="594"/>
      <c r="D430" s="594"/>
      <c r="E430" s="594"/>
      <c r="F430" s="594"/>
      <c r="G430" s="594"/>
      <c r="H430" s="594"/>
      <c r="I430" s="594"/>
      <c r="J430" s="594"/>
      <c r="K430" s="594"/>
      <c r="L430" s="594"/>
    </row>
    <row r="431" spans="1:12" s="2" customFormat="1" ht="14.25" customHeight="1">
      <c r="A431" s="244"/>
      <c r="B431" s="594"/>
      <c r="C431" s="594"/>
      <c r="D431" s="594"/>
      <c r="E431" s="594"/>
      <c r="F431" s="594"/>
      <c r="G431" s="594"/>
      <c r="H431" s="594"/>
      <c r="I431" s="594"/>
      <c r="J431" s="594"/>
      <c r="K431" s="594"/>
      <c r="L431" s="594"/>
    </row>
    <row r="432" spans="1:12" s="2" customFormat="1" ht="1.9" customHeight="1">
      <c r="A432" s="244"/>
      <c r="B432" s="384"/>
      <c r="C432" s="384"/>
      <c r="D432" s="384"/>
      <c r="E432" s="384"/>
      <c r="F432" s="384"/>
      <c r="G432" s="384"/>
      <c r="H432" s="384"/>
      <c r="I432" s="384"/>
      <c r="J432" s="384"/>
      <c r="K432" s="384"/>
      <c r="L432" s="384"/>
    </row>
    <row r="433" spans="1:12" s="2" customFormat="1" ht="14.25" customHeight="1">
      <c r="A433" s="244"/>
      <c r="B433" s="78"/>
      <c r="C433" s="78"/>
      <c r="D433" s="23"/>
      <c r="J433" s="13">
        <v>2016</v>
      </c>
      <c r="K433" s="13"/>
      <c r="L433" s="50">
        <v>2016</v>
      </c>
    </row>
    <row r="434" spans="1:12" s="2" customFormat="1" ht="14.25" customHeight="1">
      <c r="A434" s="244"/>
      <c r="B434" s="78"/>
      <c r="C434" s="78"/>
      <c r="D434" s="23"/>
      <c r="J434" s="3" t="s">
        <v>1</v>
      </c>
      <c r="L434" s="5" t="s">
        <v>1</v>
      </c>
    </row>
    <row r="435" spans="1:12" s="2" customFormat="1" ht="1.9" customHeight="1">
      <c r="A435" s="244"/>
      <c r="B435" s="78"/>
      <c r="C435" s="78"/>
      <c r="D435" s="23"/>
      <c r="L435" s="7"/>
    </row>
    <row r="436" spans="1:12" s="2" customFormat="1" ht="13.9" customHeight="1">
      <c r="A436" s="244"/>
      <c r="B436" s="301" t="s">
        <v>47</v>
      </c>
      <c r="C436" s="302"/>
      <c r="D436" s="302"/>
      <c r="E436" s="303"/>
      <c r="F436" s="303"/>
      <c r="G436" s="303"/>
      <c r="H436" s="303"/>
      <c r="I436" s="304"/>
      <c r="J436" s="305">
        <f>+BS!K16</f>
        <v>5955088</v>
      </c>
      <c r="K436" s="304"/>
      <c r="L436" s="27">
        <f>+BS!M16</f>
        <v>5955088</v>
      </c>
    </row>
    <row r="437" spans="1:12" s="2" customFormat="1" ht="13.9" customHeight="1">
      <c r="A437" s="244"/>
      <c r="B437" s="301" t="s">
        <v>210</v>
      </c>
      <c r="C437" s="302"/>
      <c r="D437" s="302"/>
      <c r="E437" s="303"/>
      <c r="F437" s="303"/>
      <c r="G437" s="303"/>
      <c r="H437" s="303"/>
      <c r="I437" s="304"/>
      <c r="J437" s="305">
        <f>+BS!K24</f>
        <v>52643498</v>
      </c>
      <c r="K437" s="304"/>
      <c r="L437" s="27">
        <f>BS!M24</f>
        <v>23368498</v>
      </c>
    </row>
    <row r="438" spans="1:12" s="2" customFormat="1" ht="13.9" customHeight="1">
      <c r="A438" s="244"/>
      <c r="B438" s="301" t="s">
        <v>53</v>
      </c>
      <c r="C438" s="302"/>
      <c r="D438" s="302"/>
      <c r="E438" s="303"/>
      <c r="F438" s="303"/>
      <c r="G438" s="303"/>
      <c r="H438" s="303"/>
      <c r="I438" s="304"/>
      <c r="J438" s="305">
        <f>+BS!K18</f>
        <v>650000</v>
      </c>
      <c r="K438" s="304"/>
      <c r="L438" s="306">
        <f>+BS!M18</f>
        <v>530000</v>
      </c>
    </row>
    <row r="439" spans="1:12" s="2" customFormat="1" ht="13.9" customHeight="1">
      <c r="A439" s="244"/>
      <c r="B439" s="301" t="s">
        <v>158</v>
      </c>
      <c r="C439" s="302"/>
      <c r="D439" s="302"/>
      <c r="E439" s="303"/>
      <c r="F439" s="303"/>
      <c r="G439" s="303"/>
      <c r="H439" s="303"/>
      <c r="I439" s="304"/>
      <c r="J439" s="305">
        <f>+BS!K26</f>
        <v>71755843</v>
      </c>
      <c r="K439" s="304"/>
      <c r="L439" s="306">
        <f>+BS!M26</f>
        <v>43941025</v>
      </c>
    </row>
    <row r="440" spans="1:12" s="2" customFormat="1" ht="13.9" customHeight="1">
      <c r="A440" s="244"/>
      <c r="B440" s="301" t="s">
        <v>105</v>
      </c>
      <c r="C440" s="302"/>
      <c r="D440" s="302"/>
      <c r="E440" s="303"/>
      <c r="F440" s="303"/>
      <c r="G440" s="303"/>
      <c r="H440" s="303"/>
      <c r="I440" s="304"/>
      <c r="J440" s="305">
        <f>+BS!K28</f>
        <v>454323</v>
      </c>
      <c r="K440" s="304"/>
      <c r="L440" s="306">
        <f>+BS!M28</f>
        <v>413870</v>
      </c>
    </row>
    <row r="441" spans="1:12" s="2" customFormat="1" ht="13.9" customHeight="1">
      <c r="A441" s="244"/>
      <c r="B441" s="301" t="s">
        <v>134</v>
      </c>
      <c r="C441" s="302"/>
      <c r="D441" s="302"/>
      <c r="E441" s="303"/>
      <c r="F441" s="303"/>
      <c r="G441" s="303"/>
      <c r="H441" s="303"/>
      <c r="I441" s="304"/>
      <c r="J441" s="305">
        <f>+BS!K32</f>
        <v>6195601</v>
      </c>
      <c r="K441" s="304"/>
      <c r="L441" s="306">
        <f>+BS!M32</f>
        <v>7348472</v>
      </c>
    </row>
    <row r="442" spans="1:12" s="225" customFormat="1" ht="16.149999999999999" customHeight="1" thickBot="1">
      <c r="A442" s="307"/>
      <c r="B442" s="308"/>
      <c r="C442" s="308"/>
      <c r="D442" s="308"/>
      <c r="E442" s="308"/>
      <c r="F442" s="308"/>
      <c r="G442" s="308"/>
      <c r="H442" s="308"/>
      <c r="I442" s="105"/>
      <c r="J442" s="283">
        <f>SUM(J436:J441)</f>
        <v>137654353</v>
      </c>
      <c r="K442" s="105"/>
      <c r="L442" s="284">
        <f>SUM(L436:L441)</f>
        <v>81556953</v>
      </c>
    </row>
    <row r="443" spans="1:12" ht="7.9" customHeight="1" thickTop="1">
      <c r="A443" s="435"/>
      <c r="B443" s="442"/>
      <c r="C443" s="442"/>
      <c r="D443" s="443"/>
      <c r="E443" s="438"/>
      <c r="F443" s="438"/>
      <c r="G443" s="438"/>
      <c r="H443" s="438"/>
      <c r="I443" s="438"/>
      <c r="J443" s="438"/>
      <c r="K443" s="438"/>
      <c r="L443" s="440"/>
    </row>
    <row r="444" spans="1:12" s="2" customFormat="1" ht="14.25" customHeight="1">
      <c r="A444" s="309">
        <f>+A410+0.1</f>
        <v>16.400000000000006</v>
      </c>
      <c r="B444" s="334" t="s">
        <v>130</v>
      </c>
      <c r="C444" s="311"/>
      <c r="D444" s="312"/>
      <c r="E444" s="128"/>
      <c r="F444" s="128"/>
      <c r="G444" s="128"/>
      <c r="H444" s="128"/>
      <c r="I444" s="128"/>
      <c r="J444" s="128"/>
      <c r="K444" s="128"/>
      <c r="L444" s="7"/>
    </row>
    <row r="445" spans="1:12" s="2" customFormat="1" ht="7.9" customHeight="1">
      <c r="A445" s="244"/>
      <c r="B445" s="311"/>
      <c r="C445" s="311"/>
      <c r="D445" s="312"/>
      <c r="E445" s="128"/>
      <c r="F445" s="128"/>
      <c r="G445" s="128"/>
      <c r="H445" s="128"/>
      <c r="I445" s="128"/>
      <c r="J445" s="128"/>
      <c r="K445" s="128"/>
      <c r="L445" s="7"/>
    </row>
    <row r="446" spans="1:12" s="2" customFormat="1" ht="14.25" customHeight="1">
      <c r="A446" s="244"/>
      <c r="B446" s="615" t="s">
        <v>131</v>
      </c>
      <c r="C446" s="590"/>
      <c r="D446" s="590"/>
      <c r="E446" s="590"/>
      <c r="F446" s="590"/>
      <c r="G446" s="590"/>
      <c r="H446" s="590"/>
      <c r="I446" s="590"/>
      <c r="J446" s="576"/>
      <c r="K446" s="576"/>
      <c r="L446" s="576"/>
    </row>
    <row r="447" spans="1:12" s="2" customFormat="1" ht="14.25" customHeight="1">
      <c r="A447" s="244"/>
      <c r="B447" s="590"/>
      <c r="C447" s="590"/>
      <c r="D447" s="590"/>
      <c r="E447" s="590"/>
      <c r="F447" s="590"/>
      <c r="G447" s="590"/>
      <c r="H447" s="590"/>
      <c r="I447" s="590"/>
      <c r="J447" s="576"/>
      <c r="K447" s="576"/>
      <c r="L447" s="576"/>
    </row>
    <row r="448" spans="1:12" s="2" customFormat="1" ht="16.149999999999999" customHeight="1">
      <c r="A448" s="244"/>
      <c r="B448" s="590"/>
      <c r="C448" s="590"/>
      <c r="D448" s="590"/>
      <c r="E448" s="590"/>
      <c r="F448" s="590"/>
      <c r="G448" s="590"/>
      <c r="H448" s="590"/>
      <c r="I448" s="590"/>
      <c r="J448" s="576"/>
      <c r="K448" s="576"/>
      <c r="L448" s="576"/>
    </row>
    <row r="449" spans="1:12" s="2" customFormat="1" ht="14.25" customHeight="1">
      <c r="A449" s="244"/>
      <c r="B449" s="590"/>
      <c r="C449" s="590"/>
      <c r="D449" s="590"/>
      <c r="E449" s="590"/>
      <c r="F449" s="590"/>
      <c r="G449" s="590"/>
      <c r="H449" s="590"/>
      <c r="I449" s="590"/>
      <c r="J449" s="576"/>
      <c r="K449" s="576"/>
      <c r="L449" s="576"/>
    </row>
    <row r="450" spans="1:12" s="2" customFormat="1" ht="14.25" customHeight="1">
      <c r="A450" s="244"/>
      <c r="B450" s="590"/>
      <c r="C450" s="590"/>
      <c r="D450" s="590"/>
      <c r="E450" s="590"/>
      <c r="F450" s="590"/>
      <c r="G450" s="590"/>
      <c r="H450" s="590"/>
      <c r="I450" s="590"/>
      <c r="J450" s="576"/>
      <c r="K450" s="576"/>
      <c r="L450" s="576"/>
    </row>
    <row r="451" spans="1:12" s="2" customFormat="1" ht="14.25" customHeight="1">
      <c r="A451" s="244"/>
      <c r="B451" s="590"/>
      <c r="C451" s="590"/>
      <c r="D451" s="590"/>
      <c r="E451" s="590"/>
      <c r="F451" s="590"/>
      <c r="G451" s="590"/>
      <c r="H451" s="590"/>
      <c r="I451" s="590"/>
      <c r="J451" s="576"/>
      <c r="K451" s="576"/>
      <c r="L451" s="576"/>
    </row>
    <row r="452" spans="1:12" s="2" customFormat="1" ht="7.9" customHeight="1">
      <c r="A452" s="244"/>
      <c r="B452" s="381"/>
      <c r="C452" s="381"/>
      <c r="D452" s="381"/>
      <c r="E452" s="381"/>
      <c r="F452" s="381"/>
      <c r="G452" s="381"/>
      <c r="H452" s="381"/>
      <c r="I452" s="381"/>
      <c r="J452" s="381"/>
      <c r="K452" s="381"/>
      <c r="L452" s="381"/>
    </row>
    <row r="453" spans="1:12" s="2" customFormat="1" ht="14.25" customHeight="1">
      <c r="A453" s="435"/>
      <c r="B453" s="616" t="s">
        <v>132</v>
      </c>
      <c r="C453" s="616"/>
      <c r="D453" s="616"/>
      <c r="E453" s="616"/>
      <c r="F453" s="616"/>
      <c r="G453" s="616"/>
      <c r="H453" s="616"/>
      <c r="I453" s="616"/>
      <c r="J453" s="616"/>
      <c r="K453" s="616"/>
      <c r="L453" s="616"/>
    </row>
    <row r="454" spans="1:12" s="2" customFormat="1" ht="7.9" customHeight="1">
      <c r="A454" s="435"/>
      <c r="B454" s="442"/>
      <c r="C454" s="442"/>
      <c r="D454" s="443"/>
      <c r="E454" s="438"/>
      <c r="F454" s="438"/>
      <c r="G454" s="438"/>
      <c r="H454" s="438"/>
      <c r="I454" s="438"/>
      <c r="J454" s="438"/>
      <c r="K454" s="438"/>
      <c r="L454" s="440"/>
    </row>
    <row r="455" spans="1:12" s="2" customFormat="1" ht="14.25" customHeight="1">
      <c r="A455" s="435"/>
      <c r="B455" s="442"/>
      <c r="C455" s="442"/>
      <c r="D455" s="443"/>
      <c r="E455" s="438"/>
      <c r="F455" s="438"/>
      <c r="G455" s="438"/>
      <c r="H455" s="438"/>
      <c r="I455" s="438"/>
      <c r="J455" s="438"/>
      <c r="K455" s="438"/>
      <c r="L455" s="440"/>
    </row>
    <row r="456" spans="1:12" s="2" customFormat="1" ht="14.25" customHeight="1">
      <c r="A456" s="435"/>
      <c r="B456" s="442"/>
      <c r="C456" s="442"/>
      <c r="D456" s="443"/>
      <c r="E456" s="438"/>
      <c r="F456" s="438"/>
      <c r="G456" s="438"/>
      <c r="H456" s="438"/>
      <c r="I456" s="438"/>
      <c r="J456" s="438"/>
      <c r="K456" s="438"/>
      <c r="L456" s="440"/>
    </row>
    <row r="457" spans="1:12" s="2" customFormat="1" ht="14.25" customHeight="1">
      <c r="A457" s="435"/>
      <c r="B457" s="442"/>
      <c r="C457" s="442"/>
      <c r="D457" s="443"/>
      <c r="E457" s="438"/>
      <c r="F457" s="438"/>
      <c r="G457" s="438"/>
      <c r="H457" s="438"/>
      <c r="I457" s="438"/>
      <c r="J457" s="438"/>
      <c r="K457" s="438"/>
      <c r="L457" s="440"/>
    </row>
    <row r="458" spans="1:12" s="2" customFormat="1" ht="14.25" customHeight="1">
      <c r="A458" s="435"/>
      <c r="B458" s="442"/>
      <c r="C458" s="442"/>
      <c r="D458" s="443"/>
      <c r="E458" s="438"/>
      <c r="F458" s="438"/>
      <c r="G458" s="438"/>
      <c r="H458" s="438"/>
      <c r="I458" s="438"/>
      <c r="J458" s="438"/>
      <c r="K458" s="438"/>
      <c r="L458" s="440"/>
    </row>
    <row r="459" spans="1:12" s="2" customFormat="1" ht="14.25" customHeight="1">
      <c r="A459" s="435"/>
      <c r="B459" s="442"/>
      <c r="C459" s="442"/>
      <c r="D459" s="443"/>
      <c r="E459" s="438"/>
      <c r="F459" s="438"/>
      <c r="G459" s="438"/>
      <c r="H459" s="438"/>
      <c r="I459" s="438"/>
      <c r="J459" s="438"/>
      <c r="K459" s="438"/>
      <c r="L459" s="440"/>
    </row>
    <row r="460" spans="1:12" s="2" customFormat="1" ht="14.25" customHeight="1">
      <c r="A460" s="435"/>
      <c r="B460" s="442"/>
      <c r="C460" s="442"/>
      <c r="D460" s="443"/>
      <c r="E460" s="438"/>
      <c r="F460" s="438"/>
      <c r="G460" s="438"/>
      <c r="H460" s="438"/>
      <c r="I460" s="438"/>
      <c r="J460" s="438"/>
      <c r="K460" s="438"/>
      <c r="L460" s="440"/>
    </row>
    <row r="461" spans="1:12" s="2" customFormat="1" ht="14.25" customHeight="1">
      <c r="A461" s="435"/>
      <c r="B461" s="442"/>
      <c r="C461" s="442"/>
      <c r="D461" s="443"/>
      <c r="E461" s="438"/>
      <c r="F461" s="438"/>
      <c r="G461" s="438"/>
      <c r="H461" s="438"/>
      <c r="I461" s="438"/>
      <c r="J461" s="438"/>
      <c r="K461" s="438"/>
      <c r="L461" s="440"/>
    </row>
    <row r="462" spans="1:12" s="2" customFormat="1" ht="14.25" customHeight="1">
      <c r="A462" s="435"/>
      <c r="B462" s="442"/>
      <c r="C462" s="442"/>
      <c r="D462" s="443"/>
      <c r="E462" s="438"/>
      <c r="F462" s="438"/>
      <c r="G462" s="438"/>
      <c r="H462" s="438"/>
      <c r="I462" s="438"/>
      <c r="J462" s="438"/>
      <c r="K462" s="438"/>
      <c r="L462" s="440"/>
    </row>
    <row r="463" spans="1:12" s="2" customFormat="1" ht="14.25" customHeight="1">
      <c r="A463" s="435"/>
      <c r="B463" s="442"/>
      <c r="C463" s="442"/>
      <c r="D463" s="443"/>
      <c r="E463" s="438"/>
      <c r="F463" s="438"/>
      <c r="G463" s="438"/>
      <c r="H463" s="438"/>
      <c r="I463" s="438"/>
      <c r="J463" s="438"/>
      <c r="K463" s="438"/>
      <c r="L463" s="440"/>
    </row>
    <row r="464" spans="1:12" s="2" customFormat="1" ht="14.25" customHeight="1">
      <c r="A464" s="435"/>
      <c r="B464" s="442"/>
      <c r="C464" s="442"/>
      <c r="D464" s="443"/>
      <c r="E464" s="438"/>
      <c r="F464" s="438"/>
      <c r="G464" s="438"/>
      <c r="H464" s="438"/>
      <c r="I464" s="438"/>
      <c r="J464" s="438"/>
      <c r="K464" s="438"/>
      <c r="L464" s="440"/>
    </row>
    <row r="465" spans="1:13" s="2" customFormat="1" ht="14.25" customHeight="1">
      <c r="A465" s="435"/>
      <c r="B465" s="442"/>
      <c r="C465" s="442"/>
      <c r="D465" s="443"/>
      <c r="E465" s="438"/>
      <c r="F465" s="438"/>
      <c r="G465" s="438"/>
      <c r="H465" s="438"/>
      <c r="I465" s="438"/>
      <c r="J465" s="438"/>
      <c r="K465" s="438"/>
      <c r="L465" s="440"/>
    </row>
    <row r="466" spans="1:13" s="2" customFormat="1" ht="14.25" customHeight="1">
      <c r="A466" s="435"/>
      <c r="B466" s="442"/>
      <c r="C466" s="442"/>
      <c r="D466" s="443"/>
      <c r="E466" s="438"/>
      <c r="F466" s="438"/>
      <c r="G466" s="438"/>
      <c r="H466" s="438"/>
      <c r="I466" s="438"/>
      <c r="J466" s="438"/>
      <c r="K466" s="438"/>
      <c r="L466" s="440"/>
    </row>
    <row r="467" spans="1:13" s="2" customFormat="1" ht="7.9" customHeight="1">
      <c r="A467" s="435"/>
      <c r="B467" s="442"/>
      <c r="C467" s="442"/>
      <c r="D467" s="443"/>
      <c r="E467" s="438"/>
      <c r="F467" s="438"/>
      <c r="G467" s="438"/>
      <c r="H467" s="438"/>
      <c r="I467" s="438"/>
      <c r="J467" s="438"/>
      <c r="K467" s="438"/>
      <c r="L467" s="440"/>
    </row>
    <row r="468" spans="1:13" s="2" customFormat="1" ht="14.25" customHeight="1">
      <c r="A468" s="309">
        <f>+A444+0.1</f>
        <v>16.500000000000007</v>
      </c>
      <c r="B468" s="310" t="s">
        <v>129</v>
      </c>
      <c r="C468" s="311"/>
      <c r="D468" s="312"/>
      <c r="E468" s="128"/>
      <c r="F468" s="128"/>
      <c r="G468" s="128"/>
      <c r="H468" s="128"/>
      <c r="I468" s="128"/>
      <c r="J468" s="128"/>
      <c r="K468" s="128"/>
      <c r="L468" s="7"/>
    </row>
    <row r="469" spans="1:13" s="2" customFormat="1" ht="5.0999999999999996" customHeight="1">
      <c r="A469" s="435"/>
      <c r="B469" s="442"/>
      <c r="C469" s="442"/>
      <c r="D469" s="443"/>
      <c r="E469" s="438"/>
      <c r="F469" s="438"/>
      <c r="G469" s="438"/>
      <c r="H469" s="438"/>
      <c r="I469" s="438"/>
      <c r="J469" s="438"/>
      <c r="K469" s="438"/>
      <c r="L469" s="440"/>
    </row>
    <row r="470" spans="1:13" s="2" customFormat="1" ht="14.25" customHeight="1">
      <c r="A470" s="435"/>
      <c r="B470" s="589" t="s">
        <v>315</v>
      </c>
      <c r="C470" s="589"/>
      <c r="D470" s="589"/>
      <c r="E470" s="589"/>
      <c r="F470" s="589"/>
      <c r="G470" s="589"/>
      <c r="H470" s="589"/>
      <c r="I470" s="589"/>
      <c r="J470" s="589"/>
      <c r="K470" s="589"/>
      <c r="L470" s="589"/>
    </row>
    <row r="471" spans="1:13" s="2" customFormat="1" ht="14.25" customHeight="1">
      <c r="A471" s="435"/>
      <c r="B471" s="589"/>
      <c r="C471" s="589"/>
      <c r="D471" s="589"/>
      <c r="E471" s="589"/>
      <c r="F471" s="589"/>
      <c r="G471" s="589"/>
      <c r="H471" s="589"/>
      <c r="I471" s="589"/>
      <c r="J471" s="589"/>
      <c r="K471" s="589"/>
      <c r="L471" s="589"/>
    </row>
    <row r="472" spans="1:13" s="2" customFormat="1" ht="16.149999999999999" customHeight="1">
      <c r="A472" s="435"/>
      <c r="B472" s="589"/>
      <c r="C472" s="589"/>
      <c r="D472" s="589"/>
      <c r="E472" s="589"/>
      <c r="F472" s="589"/>
      <c r="G472" s="589"/>
      <c r="H472" s="589"/>
      <c r="I472" s="589"/>
      <c r="J472" s="589"/>
      <c r="K472" s="589"/>
      <c r="L472" s="589"/>
      <c r="M472" s="348">
        <f>+BS!K16/1000000</f>
        <v>5.9550879999999999</v>
      </c>
    </row>
    <row r="473" spans="1:13" s="2" customFormat="1" ht="14.25" customHeight="1">
      <c r="A473" s="435"/>
      <c r="B473" s="589"/>
      <c r="C473" s="589"/>
      <c r="D473" s="589"/>
      <c r="E473" s="589"/>
      <c r="F473" s="589"/>
      <c r="G473" s="589"/>
      <c r="H473" s="589"/>
      <c r="I473" s="589"/>
      <c r="J473" s="589"/>
      <c r="K473" s="589"/>
      <c r="L473" s="589"/>
    </row>
    <row r="474" spans="1:13" s="2" customFormat="1" ht="5.0999999999999996" customHeight="1">
      <c r="A474" s="435"/>
      <c r="B474" s="442"/>
      <c r="C474" s="442"/>
      <c r="D474" s="443"/>
      <c r="E474" s="438"/>
      <c r="F474" s="438"/>
      <c r="G474" s="438"/>
      <c r="H474" s="438"/>
      <c r="I474" s="438"/>
      <c r="J474" s="438"/>
      <c r="K474" s="438"/>
      <c r="L474" s="440"/>
    </row>
    <row r="475" spans="1:13" s="2" customFormat="1" ht="5.0999999999999996" customHeight="1">
      <c r="A475" s="435"/>
      <c r="B475" s="442"/>
      <c r="C475" s="442"/>
      <c r="D475" s="443"/>
      <c r="E475" s="438"/>
      <c r="F475" s="438"/>
      <c r="G475" s="438"/>
      <c r="H475" s="438"/>
      <c r="I475" s="438"/>
      <c r="J475" s="438"/>
      <c r="K475" s="438"/>
      <c r="L475" s="440"/>
    </row>
    <row r="476" spans="1:13" s="2" customFormat="1" ht="14.25" customHeight="1">
      <c r="A476" s="244">
        <f>+A468+0.1</f>
        <v>16.600000000000009</v>
      </c>
      <c r="B476" s="314" t="s">
        <v>127</v>
      </c>
      <c r="C476" s="311"/>
      <c r="D476" s="312"/>
      <c r="E476" s="128"/>
      <c r="F476" s="128"/>
      <c r="G476" s="128"/>
      <c r="H476" s="128"/>
      <c r="I476" s="128"/>
      <c r="J476" s="128"/>
      <c r="K476" s="128"/>
      <c r="L476" s="7"/>
    </row>
    <row r="477" spans="1:13" s="2" customFormat="1" ht="5.0999999999999996" customHeight="1">
      <c r="A477" s="244"/>
      <c r="B477" s="311"/>
      <c r="C477" s="311"/>
      <c r="D477" s="312"/>
      <c r="E477" s="128"/>
      <c r="F477" s="128"/>
      <c r="G477" s="128"/>
      <c r="H477" s="128"/>
      <c r="I477" s="128"/>
      <c r="J477" s="128"/>
      <c r="K477" s="128"/>
      <c r="L477" s="7"/>
    </row>
    <row r="478" spans="1:13" s="2" customFormat="1" ht="14.25" customHeight="1">
      <c r="A478" s="244"/>
      <c r="B478" s="589" t="s">
        <v>128</v>
      </c>
      <c r="C478" s="589"/>
      <c r="D478" s="589"/>
      <c r="E478" s="589"/>
      <c r="F478" s="589"/>
      <c r="G478" s="589"/>
      <c r="H478" s="589"/>
      <c r="I478" s="589"/>
      <c r="J478" s="589"/>
      <c r="K478" s="589"/>
      <c r="L478" s="589"/>
    </row>
    <row r="479" spans="1:13" s="2" customFormat="1" ht="14.25" customHeight="1">
      <c r="A479" s="244"/>
      <c r="B479" s="589"/>
      <c r="C479" s="589"/>
      <c r="D479" s="589"/>
      <c r="E479" s="589"/>
      <c r="F479" s="589"/>
      <c r="G479" s="589"/>
      <c r="H479" s="589"/>
      <c r="I479" s="589"/>
      <c r="J479" s="589"/>
      <c r="K479" s="589"/>
      <c r="L479" s="589"/>
    </row>
    <row r="480" spans="1:13" s="2" customFormat="1" ht="7.9" customHeight="1">
      <c r="A480" s="309"/>
      <c r="B480" s="303"/>
      <c r="C480" s="311"/>
      <c r="D480" s="312"/>
      <c r="E480" s="128"/>
      <c r="F480" s="128"/>
      <c r="G480" s="128"/>
      <c r="H480" s="128"/>
      <c r="I480" s="128"/>
      <c r="J480" s="128"/>
      <c r="K480" s="128"/>
      <c r="L480" s="7"/>
    </row>
    <row r="481" spans="1:12" s="2" customFormat="1" ht="14.25" customHeight="1">
      <c r="A481" s="315">
        <f>+A373+1</f>
        <v>17</v>
      </c>
      <c r="B481" s="316" t="s">
        <v>126</v>
      </c>
      <c r="C481" s="311"/>
      <c r="D481" s="312"/>
      <c r="E481" s="128"/>
      <c r="F481" s="128"/>
      <c r="G481" s="128"/>
      <c r="H481" s="128"/>
      <c r="I481" s="128"/>
      <c r="J481" s="128"/>
      <c r="K481" s="128"/>
      <c r="L481" s="7"/>
    </row>
    <row r="482" spans="1:12" s="2" customFormat="1" ht="7.9" customHeight="1">
      <c r="A482" s="280"/>
      <c r="B482" s="317"/>
      <c r="C482" s="317"/>
      <c r="D482" s="312"/>
      <c r="E482" s="128"/>
      <c r="F482" s="128"/>
      <c r="G482" s="128"/>
      <c r="H482" s="128"/>
      <c r="I482" s="128"/>
      <c r="J482" s="128"/>
      <c r="K482" s="128"/>
      <c r="L482" s="7"/>
    </row>
    <row r="483" spans="1:12" s="2" customFormat="1" ht="14.25" customHeight="1">
      <c r="A483" s="280"/>
      <c r="B483" s="589" t="s">
        <v>125</v>
      </c>
      <c r="C483" s="589"/>
      <c r="D483" s="589"/>
      <c r="E483" s="589"/>
      <c r="F483" s="589"/>
      <c r="G483" s="589"/>
      <c r="H483" s="589"/>
      <c r="I483" s="589"/>
      <c r="J483" s="589"/>
      <c r="K483" s="589"/>
      <c r="L483" s="589"/>
    </row>
    <row r="484" spans="1:12" s="2" customFormat="1" ht="16.149999999999999" customHeight="1">
      <c r="A484" s="280"/>
      <c r="B484" s="589"/>
      <c r="C484" s="589"/>
      <c r="D484" s="589"/>
      <c r="E484" s="589"/>
      <c r="F484" s="589"/>
      <c r="G484" s="589"/>
      <c r="H484" s="589"/>
      <c r="I484" s="589"/>
      <c r="J484" s="589"/>
      <c r="K484" s="589"/>
      <c r="L484" s="589"/>
    </row>
    <row r="485" spans="1:12" s="2" customFormat="1" ht="14.25" customHeight="1">
      <c r="A485" s="280"/>
      <c r="B485" s="589"/>
      <c r="C485" s="589"/>
      <c r="D485" s="589"/>
      <c r="E485" s="589"/>
      <c r="F485" s="589"/>
      <c r="G485" s="589"/>
      <c r="H485" s="589"/>
      <c r="I485" s="589"/>
      <c r="J485" s="589"/>
      <c r="K485" s="589"/>
      <c r="L485" s="589"/>
    </row>
    <row r="486" spans="1:12" s="2" customFormat="1" ht="14.25" customHeight="1">
      <c r="A486" s="280"/>
      <c r="B486" s="589"/>
      <c r="C486" s="589"/>
      <c r="D486" s="589"/>
      <c r="E486" s="589"/>
      <c r="F486" s="589"/>
      <c r="G486" s="589"/>
      <c r="H486" s="589"/>
      <c r="I486" s="589"/>
      <c r="J486" s="589"/>
      <c r="K486" s="589"/>
      <c r="L486" s="589"/>
    </row>
    <row r="487" spans="1:12" s="2" customFormat="1" ht="7.9" customHeight="1">
      <c r="A487" s="280"/>
      <c r="B487" s="381"/>
      <c r="C487" s="381"/>
      <c r="D487" s="381"/>
      <c r="E487" s="381"/>
      <c r="F487" s="381"/>
      <c r="G487" s="381"/>
      <c r="H487" s="381"/>
      <c r="I487" s="381"/>
      <c r="J487" s="381"/>
      <c r="K487" s="381"/>
      <c r="L487" s="381"/>
    </row>
    <row r="488" spans="1:12" s="2" customFormat="1" ht="14.25" customHeight="1">
      <c r="A488" s="280"/>
      <c r="B488" s="589" t="s">
        <v>124</v>
      </c>
      <c r="C488" s="589"/>
      <c r="D488" s="589"/>
      <c r="E488" s="589"/>
      <c r="F488" s="589"/>
      <c r="G488" s="589"/>
      <c r="H488" s="589"/>
      <c r="I488" s="589"/>
      <c r="J488" s="589"/>
      <c r="K488" s="589"/>
      <c r="L488" s="589"/>
    </row>
    <row r="489" spans="1:12" s="2" customFormat="1" ht="14.25" customHeight="1">
      <c r="A489" s="280"/>
      <c r="B489" s="589"/>
      <c r="C489" s="589"/>
      <c r="D489" s="589"/>
      <c r="E489" s="589"/>
      <c r="F489" s="589"/>
      <c r="G489" s="589"/>
      <c r="H489" s="589"/>
      <c r="I489" s="589"/>
      <c r="J489" s="589"/>
      <c r="K489" s="589"/>
      <c r="L489" s="589"/>
    </row>
    <row r="490" spans="1:12" s="2" customFormat="1" ht="16.149999999999999" customHeight="1">
      <c r="A490" s="280"/>
      <c r="B490" s="589"/>
      <c r="C490" s="589"/>
      <c r="D490" s="589"/>
      <c r="E490" s="589"/>
      <c r="F490" s="589"/>
      <c r="G490" s="589"/>
      <c r="H490" s="589"/>
      <c r="I490" s="589"/>
      <c r="J490" s="589"/>
      <c r="K490" s="589"/>
      <c r="L490" s="589"/>
    </row>
    <row r="491" spans="1:12" s="2" customFormat="1" ht="14.25" customHeight="1">
      <c r="A491" s="280"/>
      <c r="B491" s="589"/>
      <c r="C491" s="589"/>
      <c r="D491" s="589"/>
      <c r="E491" s="589"/>
      <c r="F491" s="589"/>
      <c r="G491" s="589"/>
      <c r="H491" s="589"/>
      <c r="I491" s="589"/>
      <c r="J491" s="589"/>
      <c r="K491" s="589"/>
      <c r="L491" s="589"/>
    </row>
    <row r="492" spans="1:12" s="2" customFormat="1" ht="7.9" customHeight="1">
      <c r="A492" s="280"/>
      <c r="B492" s="381"/>
      <c r="C492" s="381"/>
      <c r="D492" s="381"/>
      <c r="E492" s="381"/>
      <c r="F492" s="381"/>
      <c r="G492" s="381"/>
      <c r="H492" s="381"/>
      <c r="I492" s="381"/>
      <c r="J492" s="381"/>
      <c r="K492" s="381"/>
      <c r="L492" s="381"/>
    </row>
    <row r="493" spans="1:12" s="2" customFormat="1" ht="14.25" customHeight="1">
      <c r="A493" s="280"/>
      <c r="B493" s="589" t="s">
        <v>123</v>
      </c>
      <c r="C493" s="589"/>
      <c r="D493" s="589"/>
      <c r="E493" s="589"/>
      <c r="F493" s="589"/>
      <c r="G493" s="589"/>
      <c r="H493" s="589"/>
      <c r="I493" s="589"/>
      <c r="J493" s="589"/>
      <c r="K493" s="589"/>
      <c r="L493" s="589"/>
    </row>
    <row r="494" spans="1:12" s="2" customFormat="1" ht="14.25" customHeight="1">
      <c r="A494" s="280"/>
      <c r="B494" s="589"/>
      <c r="C494" s="589"/>
      <c r="D494" s="589"/>
      <c r="E494" s="589"/>
      <c r="F494" s="589"/>
      <c r="G494" s="589"/>
      <c r="H494" s="589"/>
      <c r="I494" s="589"/>
      <c r="J494" s="589"/>
      <c r="K494" s="589"/>
      <c r="L494" s="589"/>
    </row>
    <row r="495" spans="1:12" s="2" customFormat="1" ht="14.25" customHeight="1">
      <c r="A495" s="280"/>
      <c r="B495" s="589"/>
      <c r="C495" s="589"/>
      <c r="D495" s="589"/>
      <c r="E495" s="589"/>
      <c r="F495" s="589"/>
      <c r="G495" s="589"/>
      <c r="H495" s="589"/>
      <c r="I495" s="589"/>
      <c r="J495" s="589"/>
      <c r="K495" s="589"/>
      <c r="L495" s="589"/>
    </row>
    <row r="496" spans="1:12" s="2" customFormat="1" ht="7.9" customHeight="1">
      <c r="A496" s="439"/>
      <c r="B496" s="444"/>
      <c r="C496" s="444"/>
      <c r="D496" s="443"/>
      <c r="E496" s="438"/>
      <c r="F496" s="438"/>
      <c r="G496" s="438"/>
      <c r="H496" s="438"/>
      <c r="I496" s="438"/>
      <c r="J496" s="438"/>
      <c r="K496" s="438"/>
      <c r="L496" s="440"/>
    </row>
    <row r="497" spans="1:13" s="2" customFormat="1" ht="14.25" customHeight="1">
      <c r="A497" s="243">
        <f>+A481+1</f>
        <v>18</v>
      </c>
      <c r="B497" s="310" t="s">
        <v>224</v>
      </c>
      <c r="C497" s="317"/>
      <c r="D497" s="312"/>
      <c r="E497" s="128"/>
      <c r="F497" s="128"/>
      <c r="G497" s="128"/>
      <c r="H497" s="128"/>
      <c r="I497" s="128"/>
      <c r="J497" s="128"/>
      <c r="K497" s="128"/>
      <c r="L497" s="7"/>
    </row>
    <row r="498" spans="1:13" s="2" customFormat="1" ht="7.9" customHeight="1">
      <c r="A498" s="280"/>
      <c r="B498" s="317"/>
      <c r="C498" s="317"/>
      <c r="D498" s="312"/>
      <c r="E498" s="128"/>
      <c r="F498" s="128"/>
      <c r="G498" s="128"/>
      <c r="H498" s="128"/>
      <c r="I498" s="128"/>
      <c r="J498" s="128"/>
      <c r="K498" s="128"/>
      <c r="L498" s="7"/>
    </row>
    <row r="499" spans="1:13" s="2" customFormat="1" ht="14.25" customHeight="1">
      <c r="A499" s="280"/>
      <c r="B499" s="593" t="s">
        <v>312</v>
      </c>
      <c r="C499" s="593"/>
      <c r="D499" s="593"/>
      <c r="E499" s="593"/>
      <c r="F499" s="593"/>
      <c r="G499" s="593"/>
      <c r="H499" s="593"/>
      <c r="I499" s="593"/>
      <c r="J499" s="593"/>
      <c r="K499" s="593"/>
      <c r="L499" s="593"/>
    </row>
    <row r="500" spans="1:13" s="2" customFormat="1" ht="16.149999999999999" customHeight="1">
      <c r="A500" s="280"/>
      <c r="B500" s="593"/>
      <c r="C500" s="593"/>
      <c r="D500" s="593"/>
      <c r="E500" s="593"/>
      <c r="F500" s="593"/>
      <c r="G500" s="593"/>
      <c r="H500" s="593"/>
      <c r="I500" s="593"/>
      <c r="J500" s="593"/>
      <c r="K500" s="593"/>
      <c r="L500" s="593"/>
      <c r="M500" s="374">
        <f>+A332</f>
        <v>12</v>
      </c>
    </row>
    <row r="501" spans="1:13" s="2" customFormat="1" ht="14.25" customHeight="1">
      <c r="A501" s="280"/>
      <c r="B501" s="593"/>
      <c r="C501" s="593"/>
      <c r="D501" s="593"/>
      <c r="E501" s="593"/>
      <c r="F501" s="593"/>
      <c r="G501" s="593"/>
      <c r="H501" s="593"/>
      <c r="I501" s="593"/>
      <c r="J501" s="593"/>
      <c r="K501" s="593"/>
      <c r="L501" s="593"/>
    </row>
    <row r="502" spans="1:13" s="2" customFormat="1" ht="14.25" customHeight="1">
      <c r="A502" s="280"/>
      <c r="B502" s="593"/>
      <c r="C502" s="593"/>
      <c r="D502" s="593"/>
      <c r="E502" s="593"/>
      <c r="F502" s="593"/>
      <c r="G502" s="593"/>
      <c r="H502" s="593"/>
      <c r="I502" s="593"/>
      <c r="J502" s="593"/>
      <c r="K502" s="593"/>
      <c r="L502" s="593"/>
    </row>
    <row r="503" spans="1:13" s="2" customFormat="1" ht="7.9" customHeight="1">
      <c r="A503" s="386"/>
      <c r="B503" s="128"/>
      <c r="C503" s="128"/>
      <c r="D503" s="128"/>
      <c r="E503" s="128"/>
      <c r="F503" s="128"/>
      <c r="G503" s="128"/>
      <c r="H503" s="128"/>
      <c r="I503" s="128"/>
      <c r="J503" s="128"/>
      <c r="K503" s="128"/>
      <c r="L503" s="128"/>
      <c r="M503" s="239"/>
    </row>
    <row r="504" spans="1:13" s="2" customFormat="1" ht="14.25" customHeight="1">
      <c r="A504" s="243">
        <f>+A497+1</f>
        <v>19</v>
      </c>
      <c r="B504" s="350" t="s">
        <v>255</v>
      </c>
      <c r="C504" s="351"/>
      <c r="D504" s="319"/>
      <c r="E504" s="319"/>
      <c r="F504" s="319"/>
      <c r="G504" s="319"/>
      <c r="H504" s="319"/>
      <c r="I504" s="319"/>
      <c r="J504" s="319"/>
      <c r="K504" s="319"/>
      <c r="L504" s="319"/>
      <c r="M504" s="320"/>
    </row>
    <row r="505" spans="1:13" s="2" customFormat="1" ht="7.9" customHeight="1">
      <c r="A505" s="243"/>
      <c r="B505" s="321"/>
      <c r="C505" s="318"/>
      <c r="D505" s="319"/>
      <c r="E505" s="319"/>
      <c r="F505" s="319"/>
      <c r="G505" s="319"/>
      <c r="H505" s="319"/>
      <c r="I505" s="319"/>
      <c r="J505" s="319"/>
      <c r="K505" s="319"/>
      <c r="L505" s="319"/>
      <c r="M505" s="320"/>
    </row>
    <row r="506" spans="1:13" s="2" customFormat="1" ht="14.25" customHeight="1">
      <c r="A506" s="243"/>
      <c r="B506" s="609" t="s">
        <v>309</v>
      </c>
      <c r="C506" s="610"/>
      <c r="D506" s="610"/>
      <c r="E506" s="610"/>
      <c r="F506" s="610"/>
      <c r="G506" s="610"/>
      <c r="H506" s="610"/>
      <c r="I506" s="610"/>
      <c r="J506" s="610"/>
      <c r="K506" s="610"/>
      <c r="L506" s="610"/>
      <c r="M506" s="294"/>
    </row>
    <row r="507" spans="1:13" s="2" customFormat="1" ht="14.25" customHeight="1">
      <c r="A507" s="243"/>
      <c r="B507" s="610"/>
      <c r="C507" s="610"/>
      <c r="D507" s="610"/>
      <c r="E507" s="610"/>
      <c r="F507" s="610"/>
      <c r="G507" s="610"/>
      <c r="H507" s="610"/>
      <c r="I507" s="610"/>
      <c r="J507" s="610"/>
      <c r="K507" s="610"/>
      <c r="L507" s="610"/>
      <c r="M507" s="294"/>
    </row>
    <row r="508" spans="1:13" s="2" customFormat="1" ht="7.9" customHeight="1">
      <c r="A508" s="243"/>
      <c r="B508" s="322"/>
      <c r="C508" s="318"/>
      <c r="D508" s="319"/>
      <c r="E508" s="319"/>
      <c r="F508" s="319"/>
      <c r="G508" s="319"/>
      <c r="H508" s="319"/>
      <c r="I508" s="319"/>
      <c r="J508" s="319"/>
      <c r="K508" s="319"/>
      <c r="L508" s="319"/>
      <c r="M508" s="294"/>
    </row>
    <row r="509" spans="1:13" s="2" customFormat="1" ht="14.25" customHeight="1">
      <c r="A509" s="243">
        <f>+A504+1</f>
        <v>20</v>
      </c>
      <c r="B509" s="318" t="s">
        <v>207</v>
      </c>
      <c r="C509" s="318"/>
      <c r="D509" s="319"/>
      <c r="E509" s="319"/>
      <c r="F509" s="319"/>
      <c r="G509" s="319"/>
      <c r="H509" s="319"/>
      <c r="I509" s="319"/>
      <c r="J509" s="319"/>
      <c r="K509" s="319"/>
      <c r="L509" s="319"/>
      <c r="M509" s="320"/>
    </row>
    <row r="510" spans="1:13" s="2" customFormat="1" ht="7.9" customHeight="1">
      <c r="A510" s="243"/>
      <c r="B510" s="321"/>
      <c r="C510" s="318"/>
      <c r="D510" s="319"/>
      <c r="E510" s="319"/>
      <c r="F510" s="319"/>
      <c r="G510" s="319"/>
      <c r="H510" s="319"/>
      <c r="I510" s="319"/>
      <c r="J510" s="319"/>
      <c r="K510" s="319"/>
      <c r="L510" s="319"/>
      <c r="M510" s="320"/>
    </row>
    <row r="511" spans="1:13" s="2" customFormat="1" ht="14.25" customHeight="1">
      <c r="A511" s="243"/>
      <c r="B511" s="322" t="s">
        <v>310</v>
      </c>
      <c r="C511" s="318"/>
      <c r="D511" s="319"/>
      <c r="E511" s="319"/>
      <c r="F511" s="319"/>
      <c r="G511" s="319"/>
      <c r="H511" s="319"/>
      <c r="I511" s="319"/>
      <c r="J511" s="319"/>
      <c r="K511" s="319"/>
      <c r="L511" s="319"/>
      <c r="M511" s="294"/>
    </row>
    <row r="512" spans="1:13" s="2" customFormat="1" ht="7.9" customHeight="1">
      <c r="A512" s="243"/>
      <c r="B512" s="318"/>
      <c r="C512" s="318"/>
      <c r="D512" s="319"/>
      <c r="E512" s="319"/>
      <c r="F512" s="319"/>
      <c r="G512" s="319"/>
      <c r="H512" s="319"/>
      <c r="I512" s="319"/>
      <c r="J512" s="319"/>
      <c r="K512" s="319"/>
      <c r="L512" s="319"/>
      <c r="M512" s="320"/>
    </row>
    <row r="513" spans="1:13" s="2" customFormat="1" ht="14.25" customHeight="1">
      <c r="A513" s="243">
        <f>+A509+1</f>
        <v>21</v>
      </c>
      <c r="B513" s="318" t="s">
        <v>35</v>
      </c>
      <c r="C513" s="318"/>
      <c r="D513" s="319"/>
      <c r="E513" s="319"/>
      <c r="F513" s="319"/>
      <c r="G513" s="319"/>
      <c r="H513" s="319"/>
      <c r="I513" s="319"/>
      <c r="J513" s="319"/>
      <c r="K513" s="319"/>
      <c r="L513" s="319"/>
      <c r="M513" s="320"/>
    </row>
    <row r="514" spans="1:13" s="2" customFormat="1" ht="7.9" customHeight="1">
      <c r="A514" s="243"/>
      <c r="B514" s="319"/>
      <c r="C514" s="319"/>
      <c r="D514" s="319"/>
      <c r="E514" s="319"/>
      <c r="F514" s="319"/>
      <c r="G514" s="319"/>
      <c r="H514" s="319"/>
      <c r="I514" s="319"/>
      <c r="J514" s="319"/>
      <c r="K514" s="319"/>
      <c r="L514" s="319"/>
      <c r="M514" s="320"/>
    </row>
    <row r="515" spans="1:13" s="2" customFormat="1" ht="14.25" customHeight="1">
      <c r="A515" s="243"/>
      <c r="B515" s="596" t="s">
        <v>122</v>
      </c>
      <c r="C515" s="596"/>
      <c r="D515" s="596"/>
      <c r="E515" s="596"/>
      <c r="F515" s="596"/>
      <c r="G515" s="596"/>
      <c r="H515" s="596"/>
      <c r="I515" s="596"/>
      <c r="J515" s="596"/>
      <c r="K515" s="596"/>
      <c r="L515" s="596"/>
    </row>
    <row r="516" spans="1:13" s="2" customFormat="1" ht="14.25" customHeight="1">
      <c r="A516" s="243"/>
      <c r="B516" s="596"/>
      <c r="C516" s="596"/>
      <c r="D516" s="596"/>
      <c r="E516" s="596"/>
      <c r="F516" s="596"/>
      <c r="G516" s="596"/>
      <c r="H516" s="596"/>
      <c r="I516" s="596"/>
      <c r="J516" s="596"/>
      <c r="K516" s="596"/>
      <c r="L516" s="596"/>
    </row>
    <row r="517" spans="1:13" s="2" customFormat="1" ht="7.9" customHeight="1">
      <c r="A517" s="386"/>
      <c r="B517" s="128"/>
      <c r="C517" s="128"/>
      <c r="D517" s="128"/>
      <c r="E517" s="128"/>
      <c r="F517" s="128"/>
      <c r="G517" s="128"/>
      <c r="H517" s="128"/>
      <c r="I517" s="128"/>
      <c r="J517" s="128"/>
      <c r="K517" s="128"/>
      <c r="L517" s="128"/>
    </row>
    <row r="518" spans="1:13" s="2" customFormat="1" ht="14.25" customHeight="1">
      <c r="A518" s="315">
        <f>1+A513</f>
        <v>22</v>
      </c>
      <c r="B518" s="15" t="s">
        <v>248</v>
      </c>
      <c r="C518" s="128"/>
      <c r="D518" s="128"/>
      <c r="E518" s="128"/>
      <c r="F518" s="128"/>
      <c r="G518" s="128"/>
      <c r="H518" s="128"/>
      <c r="I518" s="128"/>
      <c r="J518" s="128"/>
      <c r="K518" s="128"/>
      <c r="L518" s="128"/>
    </row>
    <row r="519" spans="1:13" s="2" customFormat="1" ht="7.9" customHeight="1">
      <c r="A519" s="386"/>
      <c r="B519" s="128"/>
      <c r="C519" s="128"/>
      <c r="D519" s="128"/>
      <c r="E519" s="128"/>
      <c r="F519" s="128"/>
      <c r="G519" s="128"/>
      <c r="H519" s="128"/>
      <c r="I519" s="128"/>
      <c r="J519" s="128"/>
      <c r="K519" s="128"/>
      <c r="L519" s="128"/>
    </row>
    <row r="520" spans="1:13" s="2" customFormat="1" ht="14.25" customHeight="1">
      <c r="A520" s="349" t="s">
        <v>221</v>
      </c>
      <c r="B520" s="323" t="s">
        <v>222</v>
      </c>
      <c r="C520" s="324"/>
      <c r="D520" s="324"/>
      <c r="E520" s="324"/>
      <c r="F520" s="324"/>
      <c r="G520" s="324"/>
      <c r="H520" s="324"/>
      <c r="I520" s="324"/>
      <c r="J520" s="324"/>
      <c r="K520" s="324"/>
      <c r="L520" s="128"/>
    </row>
    <row r="521" spans="1:13" s="2" customFormat="1" ht="7.9" customHeight="1">
      <c r="A521" s="349"/>
      <c r="B521" s="324"/>
      <c r="C521" s="324"/>
      <c r="D521" s="324"/>
      <c r="E521" s="324"/>
      <c r="F521" s="324"/>
      <c r="G521" s="324"/>
      <c r="H521" s="324"/>
      <c r="I521" s="324"/>
      <c r="J521" s="324"/>
      <c r="K521" s="324"/>
      <c r="L521" s="128"/>
    </row>
    <row r="522" spans="1:13" s="2" customFormat="1" ht="14.25" customHeight="1">
      <c r="A522" s="349" t="s">
        <v>221</v>
      </c>
      <c r="B522" s="326" t="s">
        <v>223</v>
      </c>
      <c r="C522" s="327"/>
      <c r="D522" s="327"/>
      <c r="E522" s="327"/>
      <c r="F522" s="327"/>
      <c r="G522" s="327"/>
      <c r="H522" s="327"/>
      <c r="I522" s="327"/>
      <c r="J522" s="327"/>
      <c r="K522" s="327"/>
      <c r="L522" s="128"/>
    </row>
    <row r="523" spans="1:13" s="2" customFormat="1" ht="7.9" customHeight="1">
      <c r="A523" s="349"/>
      <c r="B523" s="324"/>
      <c r="C523" s="324"/>
      <c r="D523" s="324"/>
      <c r="E523" s="324"/>
      <c r="F523" s="324"/>
      <c r="G523" s="324"/>
      <c r="H523" s="324"/>
      <c r="I523" s="324"/>
      <c r="J523" s="324"/>
      <c r="K523" s="324"/>
      <c r="L523" s="128"/>
    </row>
    <row r="524" spans="1:13" s="2" customFormat="1" ht="14.25" customHeight="1">
      <c r="A524" s="446" t="s">
        <v>221</v>
      </c>
      <c r="B524" s="587" t="s">
        <v>311</v>
      </c>
      <c r="C524" s="588"/>
      <c r="D524" s="588"/>
      <c r="E524" s="588"/>
      <c r="F524" s="588"/>
      <c r="G524" s="588"/>
      <c r="H524" s="588"/>
      <c r="I524" s="588"/>
      <c r="J524" s="588"/>
      <c r="K524" s="588"/>
      <c r="L524" s="588"/>
    </row>
    <row r="525" spans="1:13" s="2" customFormat="1" ht="14.25" customHeight="1">
      <c r="A525" s="447"/>
      <c r="B525" s="588"/>
      <c r="C525" s="588"/>
      <c r="D525" s="588"/>
      <c r="E525" s="588"/>
      <c r="F525" s="588"/>
      <c r="G525" s="588"/>
      <c r="H525" s="588"/>
      <c r="I525" s="588"/>
      <c r="J525" s="588"/>
      <c r="K525" s="588"/>
      <c r="L525" s="588"/>
    </row>
    <row r="526" spans="1:13" s="2" customFormat="1" ht="14.25" customHeight="1">
      <c r="A526" s="447"/>
      <c r="B526" s="588"/>
      <c r="C526" s="588"/>
      <c r="D526" s="588"/>
      <c r="E526" s="588"/>
      <c r="F526" s="588"/>
      <c r="G526" s="588"/>
      <c r="H526" s="588"/>
      <c r="I526" s="588"/>
      <c r="J526" s="588"/>
      <c r="K526" s="588"/>
      <c r="L526" s="588"/>
    </row>
    <row r="527" spans="1:13" s="2" customFormat="1" ht="14.25" customHeight="1">
      <c r="A527" s="447"/>
      <c r="B527" s="588"/>
      <c r="C527" s="588"/>
      <c r="D527" s="588"/>
      <c r="E527" s="588"/>
      <c r="F527" s="588"/>
      <c r="G527" s="588"/>
      <c r="H527" s="588"/>
      <c r="I527" s="588"/>
      <c r="J527" s="588"/>
      <c r="K527" s="588"/>
      <c r="L527" s="588"/>
    </row>
    <row r="528" spans="1:13" s="2" customFormat="1" ht="14.25" customHeight="1">
      <c r="A528" s="325"/>
      <c r="B528" s="324"/>
      <c r="C528" s="324"/>
      <c r="D528" s="324"/>
      <c r="E528" s="324"/>
      <c r="F528" s="324"/>
      <c r="G528" s="324"/>
      <c r="H528" s="324"/>
      <c r="I528" s="324"/>
      <c r="J528" s="324"/>
      <c r="K528" s="324"/>
      <c r="L528" s="128"/>
    </row>
    <row r="529" spans="1:12" s="2" customFormat="1" ht="14.25" customHeight="1">
      <c r="A529" s="325"/>
      <c r="B529" s="324"/>
      <c r="C529" s="324"/>
      <c r="D529" s="324"/>
      <c r="E529" s="324"/>
      <c r="F529" s="324"/>
      <c r="G529" s="324"/>
      <c r="H529" s="324"/>
      <c r="I529" s="324"/>
      <c r="J529" s="324"/>
      <c r="K529" s="324"/>
      <c r="L529" s="128"/>
    </row>
    <row r="530" spans="1:12" s="2" customFormat="1" ht="14.25" customHeight="1">
      <c r="A530" s="325"/>
      <c r="B530" s="324"/>
      <c r="C530" s="324"/>
      <c r="D530" s="324"/>
      <c r="E530" s="324"/>
      <c r="F530" s="324"/>
      <c r="G530" s="324"/>
      <c r="H530" s="324"/>
      <c r="I530" s="324"/>
      <c r="J530" s="324"/>
      <c r="K530" s="324"/>
      <c r="L530" s="128"/>
    </row>
    <row r="531" spans="1:12" s="2" customFormat="1" ht="14.25" customHeight="1">
      <c r="A531" s="325"/>
      <c r="B531" s="324"/>
      <c r="C531" s="324"/>
      <c r="D531" s="324"/>
      <c r="E531" s="324"/>
      <c r="F531" s="324"/>
      <c r="G531" s="324"/>
      <c r="H531" s="324"/>
      <c r="I531" s="324"/>
      <c r="J531" s="324"/>
      <c r="K531" s="324"/>
      <c r="L531" s="128"/>
    </row>
    <row r="532" spans="1:12" s="2" customFormat="1" ht="14.25" customHeight="1">
      <c r="A532" s="325"/>
      <c r="B532" s="324"/>
      <c r="C532" s="324"/>
      <c r="D532" s="324"/>
      <c r="E532" s="324"/>
      <c r="F532" s="324"/>
      <c r="G532" s="324"/>
      <c r="H532" s="324"/>
      <c r="I532" s="324"/>
      <c r="J532" s="324"/>
      <c r="K532" s="324"/>
      <c r="L532" s="128"/>
    </row>
    <row r="533" spans="1:12" s="2" customFormat="1" ht="14.25" customHeight="1">
      <c r="A533" s="325"/>
      <c r="B533" s="324"/>
      <c r="C533" s="324"/>
      <c r="D533" s="324"/>
      <c r="E533" s="324"/>
      <c r="F533" s="324"/>
      <c r="G533" s="324"/>
      <c r="H533" s="324"/>
      <c r="I533" s="324"/>
      <c r="J533" s="324"/>
      <c r="K533" s="324"/>
      <c r="L533" s="128"/>
    </row>
    <row r="534" spans="1:12" s="2" customFormat="1" ht="14.25" customHeight="1">
      <c r="A534" s="325"/>
      <c r="B534" s="324"/>
      <c r="C534" s="324"/>
      <c r="D534" s="324"/>
      <c r="E534" s="324"/>
      <c r="F534" s="324"/>
      <c r="G534" s="324"/>
      <c r="H534" s="324"/>
      <c r="I534" s="324"/>
      <c r="J534" s="324"/>
      <c r="K534" s="324"/>
      <c r="L534" s="128"/>
    </row>
    <row r="535" spans="1:12" s="2" customFormat="1" ht="14.25" customHeight="1">
      <c r="A535" s="372" t="s">
        <v>24</v>
      </c>
      <c r="B535" s="328"/>
      <c r="C535" s="328"/>
      <c r="D535" s="324"/>
      <c r="E535" s="128"/>
      <c r="F535" s="324"/>
      <c r="G535" s="324"/>
      <c r="H535" s="324"/>
      <c r="I535" s="324"/>
      <c r="J535" s="324"/>
      <c r="K535" s="324"/>
      <c r="L535" s="329" t="s">
        <v>25</v>
      </c>
    </row>
    <row r="536" spans="1:12" s="2" customFormat="1" ht="14.25" customHeight="1">
      <c r="A536" s="3"/>
      <c r="B536" s="128"/>
      <c r="C536" s="128"/>
      <c r="D536" s="330"/>
      <c r="E536" s="330"/>
      <c r="F536" s="330"/>
      <c r="G536" s="330"/>
      <c r="H536" s="330"/>
      <c r="I536" s="330"/>
      <c r="J536" s="330"/>
      <c r="K536" s="330"/>
      <c r="L536" s="330"/>
    </row>
    <row r="537" spans="1:12" s="2" customFormat="1" ht="14.25" customHeight="1">
      <c r="A537" s="3"/>
      <c r="B537" s="128"/>
      <c r="C537" s="128"/>
      <c r="D537" s="128"/>
      <c r="E537" s="128"/>
      <c r="F537" s="128"/>
      <c r="G537" s="128"/>
      <c r="H537" s="128"/>
      <c r="I537" s="128"/>
      <c r="J537" s="128"/>
      <c r="K537" s="128"/>
      <c r="L537" s="128"/>
    </row>
    <row r="549" spans="1:12" ht="14.25" customHeight="1">
      <c r="A549"/>
      <c r="B549"/>
      <c r="C549"/>
      <c r="D549"/>
      <c r="E549"/>
      <c r="F549" s="247"/>
      <c r="G549" s="247"/>
      <c r="H549" s="247"/>
      <c r="I549" s="247"/>
      <c r="J549" s="247"/>
      <c r="K549" s="247"/>
      <c r="L549" s="247"/>
    </row>
    <row r="550" spans="1:12" ht="14.25" customHeight="1">
      <c r="A550"/>
      <c r="B550"/>
      <c r="C550"/>
      <c r="D550"/>
      <c r="E550"/>
      <c r="F550" s="247"/>
      <c r="G550" s="247"/>
      <c r="H550" s="247"/>
      <c r="I550" s="247"/>
      <c r="J550" s="247"/>
      <c r="K550" s="247"/>
      <c r="L550" s="247"/>
    </row>
    <row r="551" spans="1:12" ht="14.25" customHeight="1">
      <c r="A551"/>
      <c r="B551"/>
      <c r="C551"/>
      <c r="D551"/>
      <c r="E551"/>
      <c r="F551" s="247"/>
      <c r="G551" s="247"/>
      <c r="H551" s="247"/>
      <c r="I551" s="247"/>
      <c r="J551" s="247"/>
      <c r="K551" s="247"/>
      <c r="L551" s="247"/>
    </row>
    <row r="552" spans="1:12" ht="14.25" customHeight="1">
      <c r="A552"/>
      <c r="B552"/>
      <c r="C552"/>
      <c r="D552"/>
      <c r="E552"/>
      <c r="F552" s="247"/>
      <c r="G552" s="247"/>
      <c r="H552" s="247"/>
      <c r="I552" s="247"/>
      <c r="J552" s="247"/>
      <c r="K552" s="247"/>
      <c r="L552" s="247"/>
    </row>
    <row r="553" spans="1:12" ht="14.25" customHeight="1">
      <c r="A553"/>
      <c r="B553"/>
      <c r="C553"/>
      <c r="D553"/>
      <c r="E553"/>
      <c r="F553" s="247"/>
      <c r="G553" s="247"/>
      <c r="H553" s="247"/>
      <c r="I553" s="247"/>
      <c r="J553" s="247"/>
      <c r="K553" s="247"/>
      <c r="L553" s="247"/>
    </row>
    <row r="554" spans="1:12" ht="14.25" customHeight="1">
      <c r="A554"/>
      <c r="B554"/>
      <c r="C554"/>
      <c r="D554"/>
      <c r="E554"/>
      <c r="F554" s="247"/>
      <c r="G554" s="247"/>
      <c r="H554" s="247"/>
      <c r="I554" s="247"/>
      <c r="J554" s="247"/>
      <c r="K554" s="247"/>
      <c r="L554" s="247"/>
    </row>
    <row r="555" spans="1:12" ht="14.25" customHeight="1">
      <c r="A555"/>
      <c r="B555"/>
      <c r="C555"/>
      <c r="D555"/>
      <c r="E555"/>
      <c r="F555" s="247"/>
      <c r="G555" s="247"/>
      <c r="H555" s="247"/>
      <c r="I555" s="247"/>
      <c r="J555" s="247"/>
      <c r="K555" s="247"/>
      <c r="L555" s="247"/>
    </row>
    <row r="556" spans="1:12" ht="14.25" customHeight="1">
      <c r="A556"/>
      <c r="B556"/>
      <c r="C556"/>
      <c r="D556"/>
      <c r="E556"/>
      <c r="F556" s="247"/>
      <c r="G556" s="247"/>
      <c r="H556" s="247"/>
      <c r="I556" s="247"/>
      <c r="J556" s="247"/>
      <c r="K556" s="247"/>
      <c r="L556" s="247"/>
    </row>
    <row r="557" spans="1:12" ht="14.25" customHeight="1">
      <c r="A557"/>
      <c r="B557"/>
      <c r="C557"/>
      <c r="D557"/>
      <c r="E557"/>
      <c r="F557" s="247"/>
      <c r="G557" s="247"/>
      <c r="H557" s="247"/>
      <c r="I557" s="247"/>
      <c r="J557" s="247"/>
      <c r="K557" s="247"/>
      <c r="L557" s="247"/>
    </row>
    <row r="558" spans="1:12" ht="14.25" customHeight="1">
      <c r="A558"/>
      <c r="B558"/>
      <c r="C558"/>
      <c r="D558"/>
      <c r="E558"/>
      <c r="F558" s="247"/>
      <c r="G558" s="247"/>
      <c r="H558" s="247"/>
      <c r="I558" s="247"/>
      <c r="J558" s="247"/>
      <c r="K558" s="247"/>
      <c r="L558" s="247"/>
    </row>
    <row r="559" spans="1:12" ht="14.25" customHeight="1">
      <c r="A559"/>
      <c r="B559"/>
      <c r="C559"/>
      <c r="D559"/>
      <c r="E559"/>
      <c r="F559" s="247"/>
      <c r="G559" s="247"/>
      <c r="H559" s="247"/>
      <c r="I559" s="247"/>
      <c r="J559" s="247"/>
      <c r="K559" s="247"/>
      <c r="L559" s="247"/>
    </row>
    <row r="560" spans="1:12" ht="14.25" customHeight="1">
      <c r="A560"/>
      <c r="B560"/>
      <c r="C560"/>
      <c r="D560"/>
      <c r="E560"/>
      <c r="F560" s="247"/>
      <c r="G560" s="247"/>
      <c r="H560" s="247"/>
      <c r="I560" s="247"/>
      <c r="J560" s="247"/>
      <c r="K560" s="247"/>
      <c r="L560" s="247"/>
    </row>
    <row r="561" spans="1:12" ht="14.25" customHeight="1">
      <c r="A561"/>
      <c r="B561"/>
      <c r="C561"/>
      <c r="D561"/>
      <c r="E561"/>
      <c r="F561" s="247"/>
      <c r="G561" s="247"/>
      <c r="H561" s="247"/>
      <c r="I561" s="247"/>
      <c r="J561" s="247"/>
      <c r="K561" s="247"/>
      <c r="L561" s="247"/>
    </row>
    <row r="562" spans="1:12" ht="14.25" customHeight="1">
      <c r="A562"/>
      <c r="B562"/>
      <c r="C562"/>
      <c r="D562"/>
      <c r="E562"/>
      <c r="F562" s="247"/>
      <c r="G562" s="247"/>
      <c r="H562" s="247"/>
      <c r="I562" s="247"/>
      <c r="J562" s="247"/>
      <c r="K562" s="247"/>
      <c r="L562" s="247"/>
    </row>
    <row r="563" spans="1:12" ht="14.25" customHeight="1">
      <c r="A563"/>
      <c r="B563"/>
      <c r="C563"/>
      <c r="D563"/>
      <c r="E563"/>
      <c r="F563" s="247"/>
      <c r="G563" s="247"/>
      <c r="H563" s="247"/>
      <c r="I563" s="247"/>
      <c r="J563" s="247"/>
      <c r="K563" s="247"/>
      <c r="L563" s="247"/>
    </row>
  </sheetData>
  <mergeCells count="65">
    <mergeCell ref="B506:L507"/>
    <mergeCell ref="B163:L164"/>
    <mergeCell ref="B153:D153"/>
    <mergeCell ref="B155:L157"/>
    <mergeCell ref="B274:L274"/>
    <mergeCell ref="B192:L194"/>
    <mergeCell ref="B198:L202"/>
    <mergeCell ref="B218:L220"/>
    <mergeCell ref="B187:L188"/>
    <mergeCell ref="B478:L479"/>
    <mergeCell ref="B470:L473"/>
    <mergeCell ref="B446:L451"/>
    <mergeCell ref="B453:L453"/>
    <mergeCell ref="B483:L486"/>
    <mergeCell ref="B224:L229"/>
    <mergeCell ref="B175:L180"/>
    <mergeCell ref="B7:L11"/>
    <mergeCell ref="B15:L22"/>
    <mergeCell ref="B28:L28"/>
    <mergeCell ref="B32:L34"/>
    <mergeCell ref="B422:L427"/>
    <mergeCell ref="B416:L420"/>
    <mergeCell ref="B231:L237"/>
    <mergeCell ref="B138:L138"/>
    <mergeCell ref="B140:L143"/>
    <mergeCell ref="B145:L147"/>
    <mergeCell ref="B149:L149"/>
    <mergeCell ref="B170:L172"/>
    <mergeCell ref="B38:L39"/>
    <mergeCell ref="B41:L42"/>
    <mergeCell ref="B44:L47"/>
    <mergeCell ref="B288:L290"/>
    <mergeCell ref="B49:L55"/>
    <mergeCell ref="B57:L59"/>
    <mergeCell ref="B62:L63"/>
    <mergeCell ref="B65:L67"/>
    <mergeCell ref="B69:L74"/>
    <mergeCell ref="B76:L86"/>
    <mergeCell ref="B88:L101"/>
    <mergeCell ref="B103:L105"/>
    <mergeCell ref="B109:L113"/>
    <mergeCell ref="B115:L119"/>
    <mergeCell ref="M288:W290"/>
    <mergeCell ref="B524:L527"/>
    <mergeCell ref="B294:L294"/>
    <mergeCell ref="B488:L491"/>
    <mergeCell ref="B493:L495"/>
    <mergeCell ref="B377:L380"/>
    <mergeCell ref="B411:L414"/>
    <mergeCell ref="B404:L408"/>
    <mergeCell ref="B399:L401"/>
    <mergeCell ref="B394:L396"/>
    <mergeCell ref="B389:L391"/>
    <mergeCell ref="B382:L386"/>
    <mergeCell ref="B499:L502"/>
    <mergeCell ref="B430:L431"/>
    <mergeCell ref="B334:L337"/>
    <mergeCell ref="B515:L516"/>
    <mergeCell ref="B364:L365"/>
    <mergeCell ref="B361:L362"/>
    <mergeCell ref="B132:L134"/>
    <mergeCell ref="C121:L122"/>
    <mergeCell ref="B182:L183"/>
    <mergeCell ref="B241:L244"/>
    <mergeCell ref="B206:L208"/>
  </mergeCells>
  <phoneticPr fontId="0" type="noConversion"/>
  <printOptions horizontalCentered="1"/>
  <pageMargins left="0.8" right="0.2" top="1" bottom="0.45" header="0.5" footer="0"/>
  <pageSetup paperSize="9" orientation="portrait" r:id="rId1"/>
  <headerFooter differentFirst="1">
    <oddHeader>&amp;L&amp;"Arial,Bold Italic"&amp;8A.N. EQUITIES (PVT.) LIMITED&amp;C&amp;"Arial,Bold Italic"&amp;8(&amp;P)&amp;R&amp;"Arial,Bold Italic"&amp;8NOTES TO THE FINANCIAL STATEMENTS</oddHeader>
  </headerFooter>
  <rowBreaks count="8" manualBreakCount="8">
    <brk id="60" max="11" man="1"/>
    <brk id="114" max="11" man="1"/>
    <brk id="173" max="11" man="1"/>
    <brk id="230" max="11" man="1"/>
    <brk id="286" max="16383" man="1"/>
    <brk id="349" max="16383" man="1"/>
    <brk id="415" max="16383" man="1"/>
    <brk id="474" max="16383" man="1"/>
  </rowBreaks>
  <legacyDrawing r:id="rId2"/>
</worksheet>
</file>

<file path=xl/worksheets/sheet7.xml><?xml version="1.0" encoding="utf-8"?>
<worksheet xmlns="http://schemas.openxmlformats.org/spreadsheetml/2006/main" xmlns:r="http://schemas.openxmlformats.org/officeDocument/2006/relationships">
  <sheetPr codeName="Sheet11">
    <tabColor theme="0"/>
    <pageSetUpPr fitToPage="1"/>
  </sheetPr>
  <dimension ref="A1:R31"/>
  <sheetViews>
    <sheetView showGridLines="0" workbookViewId="0">
      <selection activeCell="A20" sqref="A20"/>
    </sheetView>
  </sheetViews>
  <sheetFormatPr defaultColWidth="11" defaultRowHeight="14.25"/>
  <cols>
    <col min="1" max="1" width="20.7109375" style="53" customWidth="1"/>
    <col min="2" max="2" width="0.5703125" style="53" customWidth="1"/>
    <col min="3" max="3" width="12" style="53" customWidth="1"/>
    <col min="4" max="4" width="0.5703125" style="53" customWidth="1"/>
    <col min="5" max="5" width="11.5703125" style="53" customWidth="1"/>
    <col min="6" max="6" width="0.5703125" style="53" customWidth="1"/>
    <col min="7" max="7" width="12" style="53" customWidth="1"/>
    <col min="8" max="8" width="0.5703125" style="53" customWidth="1"/>
    <col min="9" max="9" width="5.7109375" style="54" customWidth="1"/>
    <col min="10" max="10" width="0.5703125" style="54" customWidth="1"/>
    <col min="11" max="11" width="10.7109375" style="53" customWidth="1"/>
    <col min="12" max="12" width="0.5703125" style="53" customWidth="1"/>
    <col min="13" max="13" width="10.7109375" style="53" customWidth="1"/>
    <col min="14" max="14" width="0.5703125" style="53" customWidth="1"/>
    <col min="15" max="15" width="11.85546875" style="53" customWidth="1"/>
    <col min="16" max="16" width="0.5703125" style="53" customWidth="1"/>
    <col min="17" max="17" width="11.85546875" style="53" customWidth="1"/>
    <col min="18" max="18" width="17.42578125" style="53" customWidth="1"/>
    <col min="19" max="16384" width="11" style="53"/>
  </cols>
  <sheetData>
    <row r="1" spans="1:18" ht="4.9000000000000004" customHeight="1">
      <c r="A1" s="441"/>
      <c r="B1" s="448"/>
      <c r="C1" s="448"/>
      <c r="D1" s="448"/>
      <c r="E1" s="448"/>
      <c r="F1" s="448"/>
      <c r="G1" s="448"/>
      <c r="H1" s="448"/>
      <c r="I1" s="449"/>
      <c r="J1" s="449"/>
      <c r="K1" s="448"/>
      <c r="L1" s="448"/>
      <c r="M1" s="448"/>
      <c r="N1" s="448"/>
      <c r="O1" s="448"/>
      <c r="P1" s="448"/>
      <c r="Q1" s="450"/>
    </row>
    <row r="2" spans="1:18" ht="16.149999999999999" customHeight="1">
      <c r="A2" s="625" t="s">
        <v>72</v>
      </c>
      <c r="B2" s="393"/>
      <c r="C2" s="626" t="s">
        <v>73</v>
      </c>
      <c r="D2" s="626"/>
      <c r="E2" s="627"/>
      <c r="F2" s="627"/>
      <c r="G2" s="627"/>
      <c r="H2" s="390"/>
      <c r="I2" s="56"/>
      <c r="J2" s="57"/>
      <c r="K2" s="626" t="s">
        <v>74</v>
      </c>
      <c r="L2" s="628"/>
      <c r="M2" s="628"/>
      <c r="N2" s="628"/>
      <c r="O2" s="628"/>
      <c r="P2" s="390"/>
      <c r="Q2" s="625" t="s">
        <v>260</v>
      </c>
    </row>
    <row r="3" spans="1:18" ht="15.4" customHeight="1">
      <c r="A3" s="620"/>
      <c r="B3" s="390"/>
      <c r="C3" s="618" t="s">
        <v>76</v>
      </c>
      <c r="D3" s="388"/>
      <c r="E3" s="625" t="s">
        <v>75</v>
      </c>
      <c r="F3" s="392"/>
      <c r="G3" s="618" t="s">
        <v>259</v>
      </c>
      <c r="H3" s="389"/>
      <c r="I3" s="630" t="s">
        <v>77</v>
      </c>
      <c r="J3" s="394"/>
      <c r="K3" s="618" t="s">
        <v>76</v>
      </c>
      <c r="L3" s="388"/>
      <c r="M3" s="618" t="s">
        <v>269</v>
      </c>
      <c r="N3" s="388"/>
      <c r="O3" s="618" t="s">
        <v>259</v>
      </c>
      <c r="P3" s="389"/>
      <c r="Q3" s="620"/>
    </row>
    <row r="4" spans="1:18" ht="15.4" customHeight="1">
      <c r="A4" s="620"/>
      <c r="B4" s="390"/>
      <c r="C4" s="619"/>
      <c r="D4" s="389"/>
      <c r="E4" s="629"/>
      <c r="F4" s="393"/>
      <c r="G4" s="619"/>
      <c r="H4" s="389"/>
      <c r="I4" s="630"/>
      <c r="J4" s="394"/>
      <c r="K4" s="619"/>
      <c r="L4" s="389"/>
      <c r="M4" s="619"/>
      <c r="N4" s="389"/>
      <c r="O4" s="619"/>
      <c r="P4" s="389"/>
      <c r="Q4" s="620"/>
    </row>
    <row r="5" spans="1:18" ht="14.25" customHeight="1">
      <c r="A5" s="620"/>
      <c r="B5" s="390"/>
      <c r="C5" s="620"/>
      <c r="D5" s="390"/>
      <c r="E5" s="620"/>
      <c r="F5" s="390"/>
      <c r="G5" s="620"/>
      <c r="H5" s="390"/>
      <c r="I5" s="620"/>
      <c r="J5" s="390"/>
      <c r="K5" s="620"/>
      <c r="L5" s="390"/>
      <c r="M5" s="620"/>
      <c r="N5" s="390"/>
      <c r="O5" s="620"/>
      <c r="P5" s="390"/>
      <c r="Q5" s="620"/>
    </row>
    <row r="6" spans="1:18" ht="14.25" customHeight="1">
      <c r="A6" s="621"/>
      <c r="B6" s="390"/>
      <c r="C6" s="621"/>
      <c r="D6" s="391"/>
      <c r="E6" s="621"/>
      <c r="F6" s="391"/>
      <c r="G6" s="621"/>
      <c r="H6" s="390"/>
      <c r="I6" s="620"/>
      <c r="J6" s="390"/>
      <c r="K6" s="621"/>
      <c r="L6" s="391"/>
      <c r="M6" s="621"/>
      <c r="N6" s="391"/>
      <c r="O6" s="621"/>
      <c r="P6" s="390"/>
      <c r="Q6" s="621"/>
    </row>
    <row r="7" spans="1:18" ht="10.15" customHeight="1">
      <c r="A7" s="451"/>
      <c r="B7" s="451"/>
      <c r="C7" s="451"/>
      <c r="D7" s="451"/>
      <c r="E7" s="451"/>
      <c r="F7" s="451"/>
      <c r="G7" s="451"/>
      <c r="H7" s="451"/>
      <c r="I7" s="451"/>
      <c r="J7" s="451"/>
      <c r="K7" s="451"/>
      <c r="L7" s="451"/>
      <c r="M7" s="451"/>
      <c r="N7" s="451"/>
      <c r="O7" s="451"/>
      <c r="P7" s="451"/>
      <c r="Q7" s="451"/>
      <c r="R7" s="55"/>
    </row>
    <row r="8" spans="1:18" ht="14.25" customHeight="1">
      <c r="A8" s="39"/>
      <c r="B8" s="39"/>
      <c r="C8" s="622" t="s">
        <v>79</v>
      </c>
      <c r="D8" s="622"/>
      <c r="E8" s="623"/>
      <c r="F8" s="623"/>
      <c r="G8" s="623"/>
      <c r="H8" s="58"/>
      <c r="I8" s="59" t="s">
        <v>80</v>
      </c>
      <c r="J8" s="59"/>
      <c r="K8" s="624" t="s">
        <v>81</v>
      </c>
      <c r="L8" s="624"/>
      <c r="M8" s="624"/>
      <c r="N8" s="624"/>
      <c r="O8" s="624"/>
      <c r="P8" s="624"/>
      <c r="Q8" s="624"/>
      <c r="R8" s="55"/>
    </row>
    <row r="9" spans="1:18" ht="14.25" customHeight="1">
      <c r="A9" s="15" t="s">
        <v>82</v>
      </c>
      <c r="B9" s="15"/>
      <c r="C9" s="456"/>
      <c r="D9" s="456"/>
      <c r="E9" s="58"/>
      <c r="F9" s="58"/>
      <c r="G9" s="58"/>
      <c r="H9" s="58"/>
      <c r="I9" s="60"/>
      <c r="J9" s="60"/>
      <c r="K9" s="457"/>
      <c r="L9" s="457"/>
      <c r="M9" s="457"/>
      <c r="N9" s="457"/>
      <c r="O9" s="457"/>
      <c r="P9" s="457"/>
      <c r="Q9" s="457"/>
    </row>
    <row r="10" spans="1:18" ht="10.15" customHeight="1">
      <c r="A10" s="39"/>
      <c r="B10" s="39"/>
      <c r="C10" s="456"/>
      <c r="D10" s="456"/>
      <c r="E10" s="58"/>
      <c r="F10" s="58"/>
      <c r="G10" s="58"/>
      <c r="H10" s="58"/>
      <c r="I10" s="60"/>
      <c r="J10" s="60"/>
      <c r="K10" s="457"/>
      <c r="L10" s="457"/>
      <c r="M10" s="457"/>
      <c r="N10" s="457"/>
      <c r="O10" s="457"/>
      <c r="P10" s="457"/>
      <c r="Q10" s="457"/>
    </row>
    <row r="11" spans="1:18" ht="10.15" customHeight="1">
      <c r="A11" s="39"/>
      <c r="B11" s="39"/>
      <c r="C11" s="62"/>
      <c r="D11" s="62"/>
      <c r="E11" s="62"/>
      <c r="F11" s="62"/>
      <c r="G11" s="62"/>
      <c r="H11" s="62"/>
      <c r="I11" s="63"/>
      <c r="J11" s="63"/>
      <c r="K11" s="62"/>
      <c r="L11" s="63"/>
      <c r="M11" s="62"/>
      <c r="N11" s="63"/>
      <c r="O11" s="64"/>
      <c r="P11" s="64"/>
      <c r="Q11" s="64"/>
    </row>
    <row r="12" spans="1:18" ht="14.25" customHeight="1">
      <c r="A12" s="61" t="s">
        <v>83</v>
      </c>
      <c r="B12" s="61"/>
      <c r="C12" s="62">
        <v>207124</v>
      </c>
      <c r="D12" s="62"/>
      <c r="E12" s="62">
        <v>0</v>
      </c>
      <c r="F12" s="62"/>
      <c r="G12" s="62">
        <f>+C12+E12</f>
        <v>207124</v>
      </c>
      <c r="H12" s="62"/>
      <c r="I12" s="63">
        <v>15</v>
      </c>
      <c r="J12" s="63"/>
      <c r="K12" s="62">
        <v>2589</v>
      </c>
      <c r="L12" s="62"/>
      <c r="M12" s="62">
        <f>1403+9291-3024</f>
        <v>7670</v>
      </c>
      <c r="N12" s="62"/>
      <c r="O12" s="62">
        <f>SUM(K12:M12)</f>
        <v>10259</v>
      </c>
      <c r="P12" s="62"/>
      <c r="Q12" s="62">
        <f>+G12-O12</f>
        <v>196865</v>
      </c>
    </row>
    <row r="13" spans="1:18" ht="10.15" customHeight="1">
      <c r="A13" s="65"/>
      <c r="B13" s="65"/>
      <c r="C13" s="62"/>
      <c r="D13" s="62"/>
      <c r="E13" s="62"/>
      <c r="F13" s="62"/>
      <c r="G13" s="62"/>
      <c r="H13" s="62"/>
      <c r="I13" s="63"/>
      <c r="J13" s="63"/>
      <c r="K13" s="62"/>
      <c r="L13" s="62"/>
      <c r="M13" s="62"/>
      <c r="N13" s="62"/>
      <c r="O13" s="62"/>
      <c r="P13" s="62"/>
      <c r="Q13" s="62"/>
    </row>
    <row r="14" spans="1:18" ht="14.25" customHeight="1">
      <c r="A14" s="61" t="s">
        <v>84</v>
      </c>
      <c r="B14" s="61"/>
      <c r="C14" s="62">
        <v>67500</v>
      </c>
      <c r="D14" s="62"/>
      <c r="E14" s="62">
        <v>62729</v>
      </c>
      <c r="F14" s="62"/>
      <c r="G14" s="62">
        <f>+C14+E14</f>
        <v>130229</v>
      </c>
      <c r="H14" s="62"/>
      <c r="I14" s="63">
        <v>30</v>
      </c>
      <c r="J14" s="63"/>
      <c r="K14" s="62">
        <v>6750</v>
      </c>
      <c r="L14" s="62"/>
      <c r="M14" s="62">
        <f>9261-4705</f>
        <v>4556</v>
      </c>
      <c r="N14" s="62"/>
      <c r="O14" s="62">
        <f>SUM(K14:M14)</f>
        <v>11306</v>
      </c>
      <c r="P14" s="62"/>
      <c r="Q14" s="62">
        <f>+G14-O14</f>
        <v>118923</v>
      </c>
    </row>
    <row r="15" spans="1:18" ht="10.15" customHeight="1">
      <c r="A15" s="65"/>
      <c r="B15" s="65"/>
      <c r="C15" s="62"/>
      <c r="D15" s="62"/>
      <c r="E15" s="62"/>
      <c r="F15" s="62"/>
      <c r="G15" s="62"/>
      <c r="H15" s="62"/>
      <c r="I15" s="63"/>
      <c r="J15" s="63"/>
      <c r="K15" s="62"/>
      <c r="L15" s="62"/>
      <c r="M15" s="62"/>
      <c r="N15" s="62"/>
      <c r="O15" s="62"/>
      <c r="P15" s="62"/>
      <c r="Q15" s="62"/>
    </row>
    <row r="16" spans="1:18" ht="14.25" customHeight="1">
      <c r="A16" s="61" t="s">
        <v>85</v>
      </c>
      <c r="B16" s="61"/>
      <c r="C16" s="62">
        <v>1821443</v>
      </c>
      <c r="D16" s="62"/>
      <c r="E16" s="62">
        <v>0</v>
      </c>
      <c r="F16" s="62"/>
      <c r="G16" s="62">
        <f>+C16+E16</f>
        <v>1821443</v>
      </c>
      <c r="H16" s="62"/>
      <c r="I16" s="63">
        <v>20</v>
      </c>
      <c r="J16" s="63"/>
      <c r="K16" s="62">
        <v>607148</v>
      </c>
      <c r="L16" s="62"/>
      <c r="M16" s="62">
        <v>60715</v>
      </c>
      <c r="N16" s="62"/>
      <c r="O16" s="62">
        <f>SUM(K16:M16)</f>
        <v>667863</v>
      </c>
      <c r="P16" s="62"/>
      <c r="Q16" s="62">
        <f>+G16-O16</f>
        <v>1153580</v>
      </c>
    </row>
    <row r="17" spans="1:17" ht="10.15" customHeight="1">
      <c r="A17" s="66"/>
      <c r="B17" s="66"/>
      <c r="C17" s="67"/>
      <c r="D17" s="458"/>
      <c r="E17" s="458"/>
      <c r="F17" s="458"/>
      <c r="G17" s="458"/>
      <c r="H17" s="458"/>
      <c r="I17" s="68"/>
      <c r="J17" s="68"/>
      <c r="K17" s="459"/>
      <c r="L17" s="459"/>
      <c r="M17" s="459"/>
      <c r="N17" s="459"/>
      <c r="O17" s="459"/>
      <c r="P17" s="459"/>
      <c r="Q17" s="459"/>
    </row>
    <row r="18" spans="1:17" s="39" customFormat="1" ht="18" customHeight="1" thickBot="1">
      <c r="A18" s="563" t="s">
        <v>289</v>
      </c>
      <c r="B18" s="69"/>
      <c r="C18" s="275">
        <f>SUM(C11:C17)</f>
        <v>2096067</v>
      </c>
      <c r="D18" s="275"/>
      <c r="E18" s="275">
        <f>SUM(E11:E17)</f>
        <v>62729</v>
      </c>
      <c r="F18" s="275"/>
      <c r="G18" s="275">
        <f>SUM(G11:G17)</f>
        <v>2158796</v>
      </c>
      <c r="H18" s="70"/>
      <c r="I18" s="71"/>
      <c r="J18" s="71"/>
      <c r="K18" s="275">
        <f>SUM(K11:K17)</f>
        <v>616487</v>
      </c>
      <c r="L18" s="275"/>
      <c r="M18" s="275">
        <f>SUM(M11:M16)</f>
        <v>72941</v>
      </c>
      <c r="N18" s="275"/>
      <c r="O18" s="275">
        <f>SUM(O11:O17)</f>
        <v>689428</v>
      </c>
      <c r="P18" s="275"/>
      <c r="Q18" s="275">
        <f>SUM(Q11:Q17)</f>
        <v>1469368</v>
      </c>
    </row>
    <row r="19" spans="1:17" ht="10.15" customHeight="1" thickTop="1">
      <c r="A19" s="454"/>
      <c r="B19" s="445"/>
      <c r="C19" s="452"/>
      <c r="D19" s="452"/>
      <c r="E19" s="452"/>
      <c r="F19" s="452"/>
      <c r="G19" s="452"/>
      <c r="H19" s="452"/>
      <c r="I19" s="453"/>
      <c r="J19" s="453"/>
      <c r="K19" s="452"/>
      <c r="L19" s="452"/>
      <c r="M19" s="452"/>
      <c r="N19" s="452"/>
      <c r="O19" s="452"/>
      <c r="P19" s="452"/>
      <c r="Q19" s="452"/>
    </row>
    <row r="20" spans="1:17" s="39" customFormat="1" ht="18" customHeight="1" thickBot="1">
      <c r="A20" s="562" t="s">
        <v>121</v>
      </c>
      <c r="B20" s="72"/>
      <c r="C20" s="62">
        <v>1821443</v>
      </c>
      <c r="D20" s="73"/>
      <c r="E20" s="73">
        <v>274624</v>
      </c>
      <c r="F20" s="73"/>
      <c r="G20" s="73">
        <f>SUM(C20:F20)</f>
        <v>2096067</v>
      </c>
      <c r="H20" s="74"/>
      <c r="I20" s="75"/>
      <c r="J20" s="75"/>
      <c r="K20" s="73">
        <v>303574</v>
      </c>
      <c r="L20" s="73"/>
      <c r="M20" s="73">
        <v>312913</v>
      </c>
      <c r="N20" s="73"/>
      <c r="O20" s="76">
        <f>SUM(K20:M20)</f>
        <v>616487</v>
      </c>
      <c r="P20" s="73"/>
      <c r="Q20" s="73">
        <f>+G20-O20</f>
        <v>1479580</v>
      </c>
    </row>
    <row r="21" spans="1:17" ht="4.9000000000000004" customHeight="1" thickTop="1">
      <c r="A21" s="448"/>
      <c r="B21" s="448"/>
      <c r="C21" s="448"/>
      <c r="D21" s="448"/>
      <c r="E21" s="448"/>
      <c r="F21" s="448"/>
      <c r="G21" s="448"/>
      <c r="H21" s="448"/>
      <c r="I21" s="449"/>
      <c r="J21" s="449"/>
      <c r="K21" s="448"/>
      <c r="L21" s="448"/>
      <c r="M21" s="448"/>
      <c r="N21" s="448"/>
      <c r="O21" s="448"/>
      <c r="P21" s="448"/>
      <c r="Q21" s="448"/>
    </row>
    <row r="22" spans="1:17">
      <c r="A22" s="448"/>
      <c r="B22" s="448"/>
      <c r="C22" s="448"/>
      <c r="D22" s="448"/>
      <c r="E22" s="448"/>
      <c r="F22" s="448"/>
      <c r="G22" s="448"/>
      <c r="H22" s="448"/>
      <c r="I22" s="449"/>
      <c r="J22" s="449"/>
      <c r="K22" s="448"/>
      <c r="L22" s="448"/>
      <c r="M22" s="448"/>
      <c r="N22" s="448"/>
      <c r="O22" s="448"/>
      <c r="P22" s="448"/>
      <c r="Q22" s="448"/>
    </row>
    <row r="23" spans="1:17">
      <c r="A23" s="448"/>
      <c r="B23" s="448"/>
      <c r="C23" s="448"/>
      <c r="D23" s="448"/>
      <c r="E23" s="448"/>
      <c r="F23" s="448"/>
      <c r="G23" s="448"/>
      <c r="H23" s="448"/>
      <c r="I23" s="449"/>
      <c r="J23" s="449"/>
      <c r="K23" s="448"/>
      <c r="L23" s="448"/>
      <c r="M23" s="448"/>
      <c r="N23" s="448"/>
      <c r="O23" s="448"/>
      <c r="P23" s="448"/>
      <c r="Q23" s="448"/>
    </row>
    <row r="24" spans="1:17">
      <c r="A24" s="448"/>
      <c r="B24" s="448"/>
      <c r="C24" s="448"/>
      <c r="D24" s="448"/>
      <c r="E24" s="448"/>
      <c r="F24" s="448"/>
      <c r="G24" s="448"/>
      <c r="H24" s="448"/>
      <c r="I24" s="449"/>
      <c r="J24" s="449"/>
      <c r="K24" s="448"/>
      <c r="L24" s="448"/>
      <c r="M24" s="448"/>
      <c r="N24" s="448"/>
      <c r="O24" s="448"/>
      <c r="P24" s="448"/>
      <c r="Q24" s="448"/>
    </row>
    <row r="25" spans="1:17">
      <c r="A25" s="448"/>
      <c r="B25" s="448"/>
      <c r="C25" s="448"/>
      <c r="D25" s="448"/>
      <c r="E25" s="448"/>
      <c r="F25" s="448"/>
      <c r="G25" s="448"/>
      <c r="H25" s="448"/>
      <c r="I25" s="449"/>
      <c r="J25" s="449"/>
      <c r="K25" s="448"/>
      <c r="L25" s="448"/>
      <c r="M25" s="448"/>
      <c r="N25" s="448"/>
      <c r="O25" s="448"/>
      <c r="P25" s="448"/>
      <c r="Q25" s="448"/>
    </row>
    <row r="26" spans="1:17">
      <c r="A26" s="448"/>
      <c r="B26" s="448"/>
      <c r="C26" s="448"/>
      <c r="D26" s="448"/>
      <c r="E26" s="448"/>
      <c r="F26" s="448"/>
      <c r="G26" s="448"/>
      <c r="H26" s="448"/>
      <c r="I26" s="449"/>
      <c r="J26" s="449"/>
      <c r="K26" s="448"/>
      <c r="L26" s="448"/>
      <c r="M26" s="448"/>
      <c r="N26" s="448"/>
      <c r="O26" s="448"/>
      <c r="P26" s="448"/>
      <c r="Q26" s="448"/>
    </row>
    <row r="27" spans="1:17">
      <c r="A27" s="448"/>
      <c r="B27" s="448"/>
      <c r="C27" s="448"/>
      <c r="D27" s="448"/>
      <c r="E27" s="448"/>
      <c r="F27" s="448"/>
      <c r="G27" s="448"/>
      <c r="H27" s="448"/>
      <c r="I27" s="449"/>
      <c r="J27" s="449"/>
      <c r="K27" s="448"/>
      <c r="L27" s="448"/>
      <c r="M27" s="448"/>
      <c r="N27" s="448"/>
      <c r="O27" s="448"/>
      <c r="P27" s="448"/>
      <c r="Q27" s="448"/>
    </row>
    <row r="28" spans="1:17">
      <c r="A28" s="448"/>
      <c r="B28" s="448"/>
      <c r="C28" s="448"/>
      <c r="D28" s="448"/>
      <c r="E28" s="448"/>
      <c r="F28" s="448"/>
      <c r="G28" s="448"/>
      <c r="H28" s="448"/>
      <c r="I28" s="449"/>
      <c r="J28" s="449"/>
      <c r="K28" s="448"/>
      <c r="L28" s="448"/>
      <c r="M28" s="448"/>
      <c r="N28" s="448"/>
      <c r="O28" s="448"/>
      <c r="P28" s="448"/>
      <c r="Q28" s="448"/>
    </row>
    <row r="29" spans="1:17">
      <c r="A29" s="448"/>
      <c r="B29" s="448"/>
      <c r="C29" s="448"/>
      <c r="D29" s="448"/>
      <c r="E29" s="448"/>
      <c r="F29" s="448"/>
      <c r="G29" s="448"/>
      <c r="H29" s="448"/>
      <c r="I29" s="449"/>
      <c r="J29" s="449"/>
      <c r="K29" s="448"/>
      <c r="L29" s="448"/>
      <c r="M29" s="448"/>
      <c r="N29" s="448"/>
      <c r="O29" s="448"/>
      <c r="P29" s="448"/>
      <c r="Q29" s="448"/>
    </row>
    <row r="30" spans="1:17">
      <c r="A30" s="448"/>
      <c r="B30" s="448"/>
      <c r="C30" s="448"/>
      <c r="D30" s="448"/>
      <c r="E30" s="448"/>
      <c r="F30" s="448"/>
      <c r="G30" s="448"/>
      <c r="H30" s="448"/>
      <c r="I30" s="449"/>
      <c r="J30" s="449"/>
      <c r="K30" s="448"/>
      <c r="L30" s="448"/>
      <c r="M30" s="448"/>
      <c r="N30" s="448"/>
      <c r="O30" s="448"/>
      <c r="P30" s="448"/>
      <c r="Q30" s="448"/>
    </row>
    <row r="31" spans="1:17">
      <c r="A31" s="448"/>
      <c r="B31" s="448"/>
      <c r="C31" s="448"/>
      <c r="D31" s="448"/>
      <c r="E31" s="448"/>
      <c r="F31" s="448"/>
      <c r="G31" s="448"/>
      <c r="H31" s="448"/>
      <c r="I31" s="449"/>
      <c r="J31" s="449"/>
      <c r="K31" s="448"/>
      <c r="L31" s="448"/>
      <c r="M31" s="448"/>
      <c r="N31" s="448"/>
      <c r="O31" s="448"/>
      <c r="P31" s="448"/>
      <c r="Q31" s="448"/>
    </row>
  </sheetData>
  <mergeCells count="13">
    <mergeCell ref="O3:O6"/>
    <mergeCell ref="C8:G8"/>
    <mergeCell ref="K8:Q8"/>
    <mergeCell ref="A2:A6"/>
    <mergeCell ref="C2:G2"/>
    <mergeCell ref="K2:O2"/>
    <mergeCell ref="Q2:Q6"/>
    <mergeCell ref="C3:C6"/>
    <mergeCell ref="E3:E6"/>
    <mergeCell ref="G3:G6"/>
    <mergeCell ref="I3:I6"/>
    <mergeCell ref="K3:K6"/>
    <mergeCell ref="M3:M6"/>
  </mergeCells>
  <pageMargins left="1.1000000000000001" right="0.3" top="1" bottom="0.3" header="0.5" footer="0.25"/>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sheetPr codeName="Sheet12">
    <tabColor theme="0"/>
    <pageSetUpPr fitToPage="1"/>
  </sheetPr>
  <dimension ref="A1:L18"/>
  <sheetViews>
    <sheetView showGridLines="0" workbookViewId="0">
      <selection activeCell="C16" sqref="C16"/>
    </sheetView>
  </sheetViews>
  <sheetFormatPr defaultColWidth="9.28515625" defaultRowHeight="12.75"/>
  <cols>
    <col min="1" max="2" width="0.28515625" style="122" customWidth="1"/>
    <col min="3" max="3" width="26.7109375" style="122" customWidth="1"/>
    <col min="4" max="4" width="0.7109375" style="122" customWidth="1"/>
    <col min="5" max="5" width="13.7109375" style="122" customWidth="1"/>
    <col min="6" max="6" width="0.7109375" style="122" customWidth="1"/>
    <col min="7" max="7" width="13.7109375" style="122" customWidth="1"/>
    <col min="8" max="8" width="0.7109375" style="122" customWidth="1"/>
    <col min="9" max="9" width="13.7109375" style="122" customWidth="1"/>
    <col min="10" max="10" width="0.7109375" style="122" customWidth="1"/>
    <col min="11" max="11" width="13.7109375" style="122" customWidth="1"/>
    <col min="12" max="12" width="0.28515625" style="122" customWidth="1"/>
    <col min="13" max="16384" width="9.28515625" style="122"/>
  </cols>
  <sheetData>
    <row r="1" spans="1:12" ht="1.9" customHeight="1">
      <c r="A1" s="546"/>
      <c r="B1" s="546"/>
      <c r="C1" s="546"/>
      <c r="D1" s="546"/>
      <c r="E1" s="546"/>
      <c r="F1" s="546"/>
      <c r="G1" s="546"/>
      <c r="H1" s="546"/>
      <c r="I1" s="546"/>
      <c r="J1" s="546"/>
      <c r="K1" s="546"/>
      <c r="L1" s="546"/>
    </row>
    <row r="2" spans="1:12" ht="15">
      <c r="A2" s="546"/>
      <c r="B2" s="546"/>
      <c r="C2" s="634" t="s">
        <v>72</v>
      </c>
      <c r="D2" s="547"/>
      <c r="E2" s="636" t="s">
        <v>116</v>
      </c>
      <c r="F2" s="123"/>
      <c r="G2" s="636" t="s">
        <v>117</v>
      </c>
      <c r="H2" s="123"/>
      <c r="I2" s="636" t="s">
        <v>118</v>
      </c>
      <c r="J2" s="123"/>
      <c r="K2" s="636" t="s">
        <v>119</v>
      </c>
      <c r="L2" s="546"/>
    </row>
    <row r="3" spans="1:12" ht="15">
      <c r="A3" s="546"/>
      <c r="B3" s="546"/>
      <c r="C3" s="635"/>
      <c r="D3" s="547"/>
      <c r="E3" s="637"/>
      <c r="F3" s="123"/>
      <c r="G3" s="637"/>
      <c r="H3" s="123"/>
      <c r="I3" s="637"/>
      <c r="J3" s="123"/>
      <c r="K3" s="637"/>
      <c r="L3" s="546"/>
    </row>
    <row r="4" spans="1:12" ht="7.15" customHeight="1">
      <c r="A4" s="546"/>
      <c r="B4" s="546"/>
      <c r="C4" s="124"/>
      <c r="D4" s="548"/>
      <c r="E4" s="123"/>
      <c r="F4" s="123"/>
      <c r="G4" s="123"/>
      <c r="H4" s="123"/>
      <c r="I4" s="123"/>
      <c r="J4" s="123"/>
      <c r="K4" s="549"/>
      <c r="L4" s="546"/>
    </row>
    <row r="5" spans="1:12" ht="15">
      <c r="A5" s="546"/>
      <c r="B5" s="546"/>
      <c r="C5" s="125"/>
      <c r="D5" s="125"/>
      <c r="E5" s="631" t="s">
        <v>120</v>
      </c>
      <c r="F5" s="631"/>
      <c r="G5" s="632"/>
      <c r="H5" s="632"/>
      <c r="I5" s="632"/>
      <c r="J5" s="632"/>
      <c r="K5" s="633"/>
      <c r="L5" s="546"/>
    </row>
    <row r="6" spans="1:12" ht="7.9" customHeight="1">
      <c r="A6" s="546"/>
      <c r="B6" s="546"/>
      <c r="C6" s="125"/>
      <c r="D6" s="125"/>
      <c r="E6" s="395"/>
      <c r="F6" s="395"/>
      <c r="G6" s="548"/>
      <c r="H6" s="548"/>
      <c r="I6" s="548"/>
      <c r="J6" s="548"/>
      <c r="K6" s="549"/>
      <c r="L6" s="546"/>
    </row>
    <row r="7" spans="1:12" ht="15">
      <c r="A7" s="546"/>
      <c r="B7" s="546"/>
      <c r="C7" s="345" t="s">
        <v>289</v>
      </c>
      <c r="D7" s="125"/>
      <c r="E7" s="395"/>
      <c r="F7" s="395"/>
      <c r="G7" s="548"/>
      <c r="H7" s="548"/>
      <c r="I7" s="548"/>
      <c r="J7" s="548"/>
      <c r="K7" s="549"/>
      <c r="L7" s="546"/>
    </row>
    <row r="8" spans="1:12" ht="1.9" customHeight="1">
      <c r="A8" s="546"/>
      <c r="B8" s="546"/>
      <c r="C8" s="127"/>
      <c r="D8" s="550"/>
      <c r="E8" s="550"/>
      <c r="F8" s="550"/>
      <c r="G8" s="551"/>
      <c r="H8" s="551"/>
      <c r="I8" s="125"/>
      <c r="J8" s="125"/>
      <c r="K8" s="549"/>
      <c r="L8" s="546"/>
    </row>
    <row r="9" spans="1:12" s="346" customFormat="1" ht="18" customHeight="1">
      <c r="C9" s="126" t="s">
        <v>38</v>
      </c>
      <c r="D9" s="552"/>
      <c r="E9" s="553">
        <f>+Notes!J348</f>
        <v>41610977</v>
      </c>
      <c r="F9" s="553"/>
      <c r="G9" s="553">
        <f>SUM(I9:K9)</f>
        <v>41610977</v>
      </c>
      <c r="H9" s="553"/>
      <c r="I9" s="553">
        <f>+E9</f>
        <v>41610977</v>
      </c>
      <c r="J9" s="553"/>
      <c r="K9" s="554">
        <v>0</v>
      </c>
    </row>
    <row r="10" spans="1:12" s="346" customFormat="1" ht="18" customHeight="1">
      <c r="C10" s="126" t="s">
        <v>313</v>
      </c>
      <c r="D10" s="552"/>
      <c r="E10" s="553">
        <f>Notes!J359</f>
        <v>31569430</v>
      </c>
      <c r="F10" s="553"/>
      <c r="G10" s="553">
        <f>SUM(I10:K10)</f>
        <v>31569430</v>
      </c>
      <c r="H10" s="553"/>
      <c r="I10" s="553">
        <f>+E10</f>
        <v>31569430</v>
      </c>
      <c r="J10" s="553"/>
      <c r="K10" s="554">
        <v>0</v>
      </c>
    </row>
    <row r="11" spans="1:12" s="346" customFormat="1" ht="18" customHeight="1" thickBot="1">
      <c r="C11" s="126"/>
      <c r="D11" s="552"/>
      <c r="E11" s="555">
        <f>SUM(E9:E10)</f>
        <v>73180407</v>
      </c>
      <c r="F11" s="555"/>
      <c r="G11" s="555">
        <f>SUM(G9:G10)</f>
        <v>73180407</v>
      </c>
      <c r="H11" s="555"/>
      <c r="I11" s="555">
        <f>SUM(I9:I10)</f>
        <v>73180407</v>
      </c>
      <c r="J11" s="555"/>
      <c r="K11" s="554">
        <f>SUM(K9:K10)</f>
        <v>0</v>
      </c>
    </row>
    <row r="12" spans="1:12" ht="8.1" customHeight="1" thickTop="1">
      <c r="A12" s="546"/>
      <c r="B12" s="546"/>
      <c r="C12" s="125"/>
      <c r="D12" s="125"/>
      <c r="E12" s="556"/>
      <c r="F12" s="556"/>
      <c r="G12" s="548"/>
      <c r="H12" s="548"/>
      <c r="I12" s="548"/>
      <c r="J12" s="548"/>
      <c r="K12" s="549"/>
      <c r="L12" s="546"/>
    </row>
    <row r="13" spans="1:12" s="347" customFormat="1" ht="18" customHeight="1">
      <c r="C13" s="344" t="s">
        <v>121</v>
      </c>
      <c r="D13" s="557"/>
    </row>
    <row r="14" spans="1:12" s="347" customFormat="1" ht="18" customHeight="1">
      <c r="C14" s="127" t="s">
        <v>38</v>
      </c>
      <c r="D14" s="557"/>
      <c r="E14" s="558">
        <f>+Notes!L348</f>
        <v>20340344</v>
      </c>
      <c r="F14" s="558"/>
      <c r="G14" s="558">
        <f>SUM(I14:K14)</f>
        <v>20340344</v>
      </c>
      <c r="H14" s="558"/>
      <c r="I14" s="558">
        <f>+E14</f>
        <v>20340344</v>
      </c>
      <c r="J14" s="558"/>
      <c r="K14" s="559">
        <v>0</v>
      </c>
    </row>
    <row r="15" spans="1:12" s="347" customFormat="1" ht="18" customHeight="1">
      <c r="C15" s="127" t="s">
        <v>313</v>
      </c>
      <c r="D15" s="557"/>
      <c r="E15" s="559">
        <f>Notes!L359</f>
        <v>0</v>
      </c>
      <c r="F15" s="559"/>
      <c r="G15" s="559">
        <f>SUM(I15:K15)</f>
        <v>0</v>
      </c>
      <c r="H15" s="559"/>
      <c r="I15" s="559">
        <f>E15</f>
        <v>0</v>
      </c>
      <c r="J15" s="559"/>
      <c r="K15" s="559">
        <v>0</v>
      </c>
    </row>
    <row r="16" spans="1:12" s="347" customFormat="1" ht="18" customHeight="1" thickBot="1">
      <c r="C16" s="344"/>
      <c r="D16" s="557"/>
      <c r="E16" s="560">
        <f>SUM(E14:E15)</f>
        <v>20340344</v>
      </c>
      <c r="F16" s="560"/>
      <c r="G16" s="560">
        <f>SUM(G14:G15)</f>
        <v>20340344</v>
      </c>
      <c r="H16" s="560"/>
      <c r="I16" s="560">
        <f>SUM(I14:I15)</f>
        <v>20340344</v>
      </c>
      <c r="J16" s="560"/>
      <c r="K16" s="561">
        <f>SUM(K14:K15)</f>
        <v>0</v>
      </c>
    </row>
    <row r="17" spans="1:12" ht="1.9" customHeight="1" thickTop="1">
      <c r="A17" s="546"/>
      <c r="B17" s="546"/>
      <c r="C17" s="546"/>
      <c r="D17" s="546"/>
      <c r="E17" s="546"/>
      <c r="F17" s="546"/>
      <c r="G17" s="546"/>
      <c r="H17" s="546"/>
      <c r="I17" s="546"/>
      <c r="J17" s="546"/>
      <c r="K17" s="546"/>
      <c r="L17" s="546"/>
    </row>
    <row r="18" spans="1:12">
      <c r="A18" s="546"/>
      <c r="B18" s="546"/>
      <c r="C18" s="546"/>
      <c r="D18" s="546"/>
      <c r="E18" s="546"/>
      <c r="F18" s="546"/>
      <c r="G18" s="546"/>
      <c r="H18" s="546"/>
      <c r="I18" s="546"/>
      <c r="J18" s="546"/>
      <c r="K18" s="546"/>
      <c r="L18" s="546"/>
    </row>
  </sheetData>
  <mergeCells count="6">
    <mergeCell ref="E5:K5"/>
    <mergeCell ref="C2:C3"/>
    <mergeCell ref="E2:E3"/>
    <mergeCell ref="G2:G3"/>
    <mergeCell ref="I2:I3"/>
    <mergeCell ref="K2:K3"/>
  </mergeCells>
  <pageMargins left="1.1000000000000001" right="0.3"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K36"/>
  <sheetViews>
    <sheetView view="pageBreakPreview" topLeftCell="A23" zoomScaleSheetLayoutView="100" workbookViewId="0">
      <selection activeCell="F32" sqref="F32:F33"/>
    </sheetView>
  </sheetViews>
  <sheetFormatPr defaultRowHeight="12.75"/>
  <cols>
    <col min="1" max="1" width="5.85546875" style="530" customWidth="1"/>
    <col min="2" max="2" width="0.42578125" style="530" customWidth="1"/>
    <col min="3" max="3" width="3.5703125" style="530" customWidth="1"/>
    <col min="4" max="4" width="60.7109375" style="530" customWidth="1"/>
    <col min="5" max="5" width="0.42578125" style="530" customWidth="1"/>
    <col min="6" max="6" width="30.5703125" style="530" customWidth="1"/>
    <col min="7" max="7" width="0.42578125" style="530" customWidth="1"/>
    <col min="8" max="8" width="17.42578125" style="530" customWidth="1"/>
    <col min="9" max="9" width="0.42578125" style="530" customWidth="1"/>
    <col min="10" max="10" width="17.42578125" style="530" customWidth="1"/>
    <col min="11" max="11" width="16.140625" style="530" bestFit="1" customWidth="1"/>
    <col min="12" max="12" width="11.28515625" style="530" bestFit="1" customWidth="1"/>
    <col min="13" max="15" width="9.140625" style="530"/>
    <col min="16" max="16" width="10.140625" style="530" bestFit="1" customWidth="1"/>
    <col min="17" max="256" width="9.140625" style="530"/>
    <col min="257" max="257" width="5.85546875" style="530" customWidth="1"/>
    <col min="258" max="258" width="0.42578125" style="530" customWidth="1"/>
    <col min="259" max="259" width="3.5703125" style="530" customWidth="1"/>
    <col min="260" max="260" width="60.7109375" style="530" customWidth="1"/>
    <col min="261" max="261" width="0.42578125" style="530" customWidth="1"/>
    <col min="262" max="262" width="30.5703125" style="530" customWidth="1"/>
    <col min="263" max="263" width="0.42578125" style="530" customWidth="1"/>
    <col min="264" max="264" width="17.42578125" style="530" customWidth="1"/>
    <col min="265" max="265" width="0.42578125" style="530" customWidth="1"/>
    <col min="266" max="266" width="17.42578125" style="530" customWidth="1"/>
    <col min="267" max="267" width="16.140625" style="530" bestFit="1" customWidth="1"/>
    <col min="268" max="268" width="11.28515625" style="530" bestFit="1" customWidth="1"/>
    <col min="269" max="271" width="9.140625" style="530"/>
    <col min="272" max="272" width="10.140625" style="530" bestFit="1" customWidth="1"/>
    <col min="273" max="512" width="9.140625" style="530"/>
    <col min="513" max="513" width="5.85546875" style="530" customWidth="1"/>
    <col min="514" max="514" width="0.42578125" style="530" customWidth="1"/>
    <col min="515" max="515" width="3.5703125" style="530" customWidth="1"/>
    <col min="516" max="516" width="60.7109375" style="530" customWidth="1"/>
    <col min="517" max="517" width="0.42578125" style="530" customWidth="1"/>
    <col min="518" max="518" width="30.5703125" style="530" customWidth="1"/>
    <col min="519" max="519" width="0.42578125" style="530" customWidth="1"/>
    <col min="520" max="520" width="17.42578125" style="530" customWidth="1"/>
    <col min="521" max="521" width="0.42578125" style="530" customWidth="1"/>
    <col min="522" max="522" width="17.42578125" style="530" customWidth="1"/>
    <col min="523" max="523" width="16.140625" style="530" bestFit="1" customWidth="1"/>
    <col min="524" max="524" width="11.28515625" style="530" bestFit="1" customWidth="1"/>
    <col min="525" max="527" width="9.140625" style="530"/>
    <col min="528" max="528" width="10.140625" style="530" bestFit="1" customWidth="1"/>
    <col min="529" max="768" width="9.140625" style="530"/>
    <col min="769" max="769" width="5.85546875" style="530" customWidth="1"/>
    <col min="770" max="770" width="0.42578125" style="530" customWidth="1"/>
    <col min="771" max="771" width="3.5703125" style="530" customWidth="1"/>
    <col min="772" max="772" width="60.7109375" style="530" customWidth="1"/>
    <col min="773" max="773" width="0.42578125" style="530" customWidth="1"/>
    <col min="774" max="774" width="30.5703125" style="530" customWidth="1"/>
    <col min="775" max="775" width="0.42578125" style="530" customWidth="1"/>
    <col min="776" max="776" width="17.42578125" style="530" customWidth="1"/>
    <col min="777" max="777" width="0.42578125" style="530" customWidth="1"/>
    <col min="778" max="778" width="17.42578125" style="530" customWidth="1"/>
    <col min="779" max="779" width="16.140625" style="530" bestFit="1" customWidth="1"/>
    <col min="780" max="780" width="11.28515625" style="530" bestFit="1" customWidth="1"/>
    <col min="781" max="783" width="9.140625" style="530"/>
    <col min="784" max="784" width="10.140625" style="530" bestFit="1" customWidth="1"/>
    <col min="785" max="1024" width="9.140625" style="530"/>
    <col min="1025" max="1025" width="5.85546875" style="530" customWidth="1"/>
    <col min="1026" max="1026" width="0.42578125" style="530" customWidth="1"/>
    <col min="1027" max="1027" width="3.5703125" style="530" customWidth="1"/>
    <col min="1028" max="1028" width="60.7109375" style="530" customWidth="1"/>
    <col min="1029" max="1029" width="0.42578125" style="530" customWidth="1"/>
    <col min="1030" max="1030" width="30.5703125" style="530" customWidth="1"/>
    <col min="1031" max="1031" width="0.42578125" style="530" customWidth="1"/>
    <col min="1032" max="1032" width="17.42578125" style="530" customWidth="1"/>
    <col min="1033" max="1033" width="0.42578125" style="530" customWidth="1"/>
    <col min="1034" max="1034" width="17.42578125" style="530" customWidth="1"/>
    <col min="1035" max="1035" width="16.140625" style="530" bestFit="1" customWidth="1"/>
    <col min="1036" max="1036" width="11.28515625" style="530" bestFit="1" customWidth="1"/>
    <col min="1037" max="1039" width="9.140625" style="530"/>
    <col min="1040" max="1040" width="10.140625" style="530" bestFit="1" customWidth="1"/>
    <col min="1041" max="1280" width="9.140625" style="530"/>
    <col min="1281" max="1281" width="5.85546875" style="530" customWidth="1"/>
    <col min="1282" max="1282" width="0.42578125" style="530" customWidth="1"/>
    <col min="1283" max="1283" width="3.5703125" style="530" customWidth="1"/>
    <col min="1284" max="1284" width="60.7109375" style="530" customWidth="1"/>
    <col min="1285" max="1285" width="0.42578125" style="530" customWidth="1"/>
    <col min="1286" max="1286" width="30.5703125" style="530" customWidth="1"/>
    <col min="1287" max="1287" width="0.42578125" style="530" customWidth="1"/>
    <col min="1288" max="1288" width="17.42578125" style="530" customWidth="1"/>
    <col min="1289" max="1289" width="0.42578125" style="530" customWidth="1"/>
    <col min="1290" max="1290" width="17.42578125" style="530" customWidth="1"/>
    <col min="1291" max="1291" width="16.140625" style="530" bestFit="1" customWidth="1"/>
    <col min="1292" max="1292" width="11.28515625" style="530" bestFit="1" customWidth="1"/>
    <col min="1293" max="1295" width="9.140625" style="530"/>
    <col min="1296" max="1296" width="10.140625" style="530" bestFit="1" customWidth="1"/>
    <col min="1297" max="1536" width="9.140625" style="530"/>
    <col min="1537" max="1537" width="5.85546875" style="530" customWidth="1"/>
    <col min="1538" max="1538" width="0.42578125" style="530" customWidth="1"/>
    <col min="1539" max="1539" width="3.5703125" style="530" customWidth="1"/>
    <col min="1540" max="1540" width="60.7109375" style="530" customWidth="1"/>
    <col min="1541" max="1541" width="0.42578125" style="530" customWidth="1"/>
    <col min="1542" max="1542" width="30.5703125" style="530" customWidth="1"/>
    <col min="1543" max="1543" width="0.42578125" style="530" customWidth="1"/>
    <col min="1544" max="1544" width="17.42578125" style="530" customWidth="1"/>
    <col min="1545" max="1545" width="0.42578125" style="530" customWidth="1"/>
    <col min="1546" max="1546" width="17.42578125" style="530" customWidth="1"/>
    <col min="1547" max="1547" width="16.140625" style="530" bestFit="1" customWidth="1"/>
    <col min="1548" max="1548" width="11.28515625" style="530" bestFit="1" customWidth="1"/>
    <col min="1549" max="1551" width="9.140625" style="530"/>
    <col min="1552" max="1552" width="10.140625" style="530" bestFit="1" customWidth="1"/>
    <col min="1553" max="1792" width="9.140625" style="530"/>
    <col min="1793" max="1793" width="5.85546875" style="530" customWidth="1"/>
    <col min="1794" max="1794" width="0.42578125" style="530" customWidth="1"/>
    <col min="1795" max="1795" width="3.5703125" style="530" customWidth="1"/>
    <col min="1796" max="1796" width="60.7109375" style="530" customWidth="1"/>
    <col min="1797" max="1797" width="0.42578125" style="530" customWidth="1"/>
    <col min="1798" max="1798" width="30.5703125" style="530" customWidth="1"/>
    <col min="1799" max="1799" width="0.42578125" style="530" customWidth="1"/>
    <col min="1800" max="1800" width="17.42578125" style="530" customWidth="1"/>
    <col min="1801" max="1801" width="0.42578125" style="530" customWidth="1"/>
    <col min="1802" max="1802" width="17.42578125" style="530" customWidth="1"/>
    <col min="1803" max="1803" width="16.140625" style="530" bestFit="1" customWidth="1"/>
    <col min="1804" max="1804" width="11.28515625" style="530" bestFit="1" customWidth="1"/>
    <col min="1805" max="1807" width="9.140625" style="530"/>
    <col min="1808" max="1808" width="10.140625" style="530" bestFit="1" customWidth="1"/>
    <col min="1809" max="2048" width="9.140625" style="530"/>
    <col min="2049" max="2049" width="5.85546875" style="530" customWidth="1"/>
    <col min="2050" max="2050" width="0.42578125" style="530" customWidth="1"/>
    <col min="2051" max="2051" width="3.5703125" style="530" customWidth="1"/>
    <col min="2052" max="2052" width="60.7109375" style="530" customWidth="1"/>
    <col min="2053" max="2053" width="0.42578125" style="530" customWidth="1"/>
    <col min="2054" max="2054" width="30.5703125" style="530" customWidth="1"/>
    <col min="2055" max="2055" width="0.42578125" style="530" customWidth="1"/>
    <col min="2056" max="2056" width="17.42578125" style="530" customWidth="1"/>
    <col min="2057" max="2057" width="0.42578125" style="530" customWidth="1"/>
    <col min="2058" max="2058" width="17.42578125" style="530" customWidth="1"/>
    <col min="2059" max="2059" width="16.140625" style="530" bestFit="1" customWidth="1"/>
    <col min="2060" max="2060" width="11.28515625" style="530" bestFit="1" customWidth="1"/>
    <col min="2061" max="2063" width="9.140625" style="530"/>
    <col min="2064" max="2064" width="10.140625" style="530" bestFit="1" customWidth="1"/>
    <col min="2065" max="2304" width="9.140625" style="530"/>
    <col min="2305" max="2305" width="5.85546875" style="530" customWidth="1"/>
    <col min="2306" max="2306" width="0.42578125" style="530" customWidth="1"/>
    <col min="2307" max="2307" width="3.5703125" style="530" customWidth="1"/>
    <col min="2308" max="2308" width="60.7109375" style="530" customWidth="1"/>
    <col min="2309" max="2309" width="0.42578125" style="530" customWidth="1"/>
    <col min="2310" max="2310" width="30.5703125" style="530" customWidth="1"/>
    <col min="2311" max="2311" width="0.42578125" style="530" customWidth="1"/>
    <col min="2312" max="2312" width="17.42578125" style="530" customWidth="1"/>
    <col min="2313" max="2313" width="0.42578125" style="530" customWidth="1"/>
    <col min="2314" max="2314" width="17.42578125" style="530" customWidth="1"/>
    <col min="2315" max="2315" width="16.140625" style="530" bestFit="1" customWidth="1"/>
    <col min="2316" max="2316" width="11.28515625" style="530" bestFit="1" customWidth="1"/>
    <col min="2317" max="2319" width="9.140625" style="530"/>
    <col min="2320" max="2320" width="10.140625" style="530" bestFit="1" customWidth="1"/>
    <col min="2321" max="2560" width="9.140625" style="530"/>
    <col min="2561" max="2561" width="5.85546875" style="530" customWidth="1"/>
    <col min="2562" max="2562" width="0.42578125" style="530" customWidth="1"/>
    <col min="2563" max="2563" width="3.5703125" style="530" customWidth="1"/>
    <col min="2564" max="2564" width="60.7109375" style="530" customWidth="1"/>
    <col min="2565" max="2565" width="0.42578125" style="530" customWidth="1"/>
    <col min="2566" max="2566" width="30.5703125" style="530" customWidth="1"/>
    <col min="2567" max="2567" width="0.42578125" style="530" customWidth="1"/>
    <col min="2568" max="2568" width="17.42578125" style="530" customWidth="1"/>
    <col min="2569" max="2569" width="0.42578125" style="530" customWidth="1"/>
    <col min="2570" max="2570" width="17.42578125" style="530" customWidth="1"/>
    <col min="2571" max="2571" width="16.140625" style="530" bestFit="1" customWidth="1"/>
    <col min="2572" max="2572" width="11.28515625" style="530" bestFit="1" customWidth="1"/>
    <col min="2573" max="2575" width="9.140625" style="530"/>
    <col min="2576" max="2576" width="10.140625" style="530" bestFit="1" customWidth="1"/>
    <col min="2577" max="2816" width="9.140625" style="530"/>
    <col min="2817" max="2817" width="5.85546875" style="530" customWidth="1"/>
    <col min="2818" max="2818" width="0.42578125" style="530" customWidth="1"/>
    <col min="2819" max="2819" width="3.5703125" style="530" customWidth="1"/>
    <col min="2820" max="2820" width="60.7109375" style="530" customWidth="1"/>
    <col min="2821" max="2821" width="0.42578125" style="530" customWidth="1"/>
    <col min="2822" max="2822" width="30.5703125" style="530" customWidth="1"/>
    <col min="2823" max="2823" width="0.42578125" style="530" customWidth="1"/>
    <col min="2824" max="2824" width="17.42578125" style="530" customWidth="1"/>
    <col min="2825" max="2825" width="0.42578125" style="530" customWidth="1"/>
    <col min="2826" max="2826" width="17.42578125" style="530" customWidth="1"/>
    <col min="2827" max="2827" width="16.140625" style="530" bestFit="1" customWidth="1"/>
    <col min="2828" max="2828" width="11.28515625" style="530" bestFit="1" customWidth="1"/>
    <col min="2829" max="2831" width="9.140625" style="530"/>
    <col min="2832" max="2832" width="10.140625" style="530" bestFit="1" customWidth="1"/>
    <col min="2833" max="3072" width="9.140625" style="530"/>
    <col min="3073" max="3073" width="5.85546875" style="530" customWidth="1"/>
    <col min="3074" max="3074" width="0.42578125" style="530" customWidth="1"/>
    <col min="3075" max="3075" width="3.5703125" style="530" customWidth="1"/>
    <col min="3076" max="3076" width="60.7109375" style="530" customWidth="1"/>
    <col min="3077" max="3077" width="0.42578125" style="530" customWidth="1"/>
    <col min="3078" max="3078" width="30.5703125" style="530" customWidth="1"/>
    <col min="3079" max="3079" width="0.42578125" style="530" customWidth="1"/>
    <col min="3080" max="3080" width="17.42578125" style="530" customWidth="1"/>
    <col min="3081" max="3081" width="0.42578125" style="530" customWidth="1"/>
    <col min="3082" max="3082" width="17.42578125" style="530" customWidth="1"/>
    <col min="3083" max="3083" width="16.140625" style="530" bestFit="1" customWidth="1"/>
    <col min="3084" max="3084" width="11.28515625" style="530" bestFit="1" customWidth="1"/>
    <col min="3085" max="3087" width="9.140625" style="530"/>
    <col min="3088" max="3088" width="10.140625" style="530" bestFit="1" customWidth="1"/>
    <col min="3089" max="3328" width="9.140625" style="530"/>
    <col min="3329" max="3329" width="5.85546875" style="530" customWidth="1"/>
    <col min="3330" max="3330" width="0.42578125" style="530" customWidth="1"/>
    <col min="3331" max="3331" width="3.5703125" style="530" customWidth="1"/>
    <col min="3332" max="3332" width="60.7109375" style="530" customWidth="1"/>
    <col min="3333" max="3333" width="0.42578125" style="530" customWidth="1"/>
    <col min="3334" max="3334" width="30.5703125" style="530" customWidth="1"/>
    <col min="3335" max="3335" width="0.42578125" style="530" customWidth="1"/>
    <col min="3336" max="3336" width="17.42578125" style="530" customWidth="1"/>
    <col min="3337" max="3337" width="0.42578125" style="530" customWidth="1"/>
    <col min="3338" max="3338" width="17.42578125" style="530" customWidth="1"/>
    <col min="3339" max="3339" width="16.140625" style="530" bestFit="1" customWidth="1"/>
    <col min="3340" max="3340" width="11.28515625" style="530" bestFit="1" customWidth="1"/>
    <col min="3341" max="3343" width="9.140625" style="530"/>
    <col min="3344" max="3344" width="10.140625" style="530" bestFit="1" customWidth="1"/>
    <col min="3345" max="3584" width="9.140625" style="530"/>
    <col min="3585" max="3585" width="5.85546875" style="530" customWidth="1"/>
    <col min="3586" max="3586" width="0.42578125" style="530" customWidth="1"/>
    <col min="3587" max="3587" width="3.5703125" style="530" customWidth="1"/>
    <col min="3588" max="3588" width="60.7109375" style="530" customWidth="1"/>
    <col min="3589" max="3589" width="0.42578125" style="530" customWidth="1"/>
    <col min="3590" max="3590" width="30.5703125" style="530" customWidth="1"/>
    <col min="3591" max="3591" width="0.42578125" style="530" customWidth="1"/>
    <col min="3592" max="3592" width="17.42578125" style="530" customWidth="1"/>
    <col min="3593" max="3593" width="0.42578125" style="530" customWidth="1"/>
    <col min="3594" max="3594" width="17.42578125" style="530" customWidth="1"/>
    <col min="3595" max="3595" width="16.140625" style="530" bestFit="1" customWidth="1"/>
    <col min="3596" max="3596" width="11.28515625" style="530" bestFit="1" customWidth="1"/>
    <col min="3597" max="3599" width="9.140625" style="530"/>
    <col min="3600" max="3600" width="10.140625" style="530" bestFit="1" customWidth="1"/>
    <col min="3601" max="3840" width="9.140625" style="530"/>
    <col min="3841" max="3841" width="5.85546875" style="530" customWidth="1"/>
    <col min="3842" max="3842" width="0.42578125" style="530" customWidth="1"/>
    <col min="3843" max="3843" width="3.5703125" style="530" customWidth="1"/>
    <col min="3844" max="3844" width="60.7109375" style="530" customWidth="1"/>
    <col min="3845" max="3845" width="0.42578125" style="530" customWidth="1"/>
    <col min="3846" max="3846" width="30.5703125" style="530" customWidth="1"/>
    <col min="3847" max="3847" width="0.42578125" style="530" customWidth="1"/>
    <col min="3848" max="3848" width="17.42578125" style="530" customWidth="1"/>
    <col min="3849" max="3849" width="0.42578125" style="530" customWidth="1"/>
    <col min="3850" max="3850" width="17.42578125" style="530" customWidth="1"/>
    <col min="3851" max="3851" width="16.140625" style="530" bestFit="1" customWidth="1"/>
    <col min="3852" max="3852" width="11.28515625" style="530" bestFit="1" customWidth="1"/>
    <col min="3853" max="3855" width="9.140625" style="530"/>
    <col min="3856" max="3856" width="10.140625" style="530" bestFit="1" customWidth="1"/>
    <col min="3857" max="4096" width="9.140625" style="530"/>
    <col min="4097" max="4097" width="5.85546875" style="530" customWidth="1"/>
    <col min="4098" max="4098" width="0.42578125" style="530" customWidth="1"/>
    <col min="4099" max="4099" width="3.5703125" style="530" customWidth="1"/>
    <col min="4100" max="4100" width="60.7109375" style="530" customWidth="1"/>
    <col min="4101" max="4101" width="0.42578125" style="530" customWidth="1"/>
    <col min="4102" max="4102" width="30.5703125" style="530" customWidth="1"/>
    <col min="4103" max="4103" width="0.42578125" style="530" customWidth="1"/>
    <col min="4104" max="4104" width="17.42578125" style="530" customWidth="1"/>
    <col min="4105" max="4105" width="0.42578125" style="530" customWidth="1"/>
    <col min="4106" max="4106" width="17.42578125" style="530" customWidth="1"/>
    <col min="4107" max="4107" width="16.140625" style="530" bestFit="1" customWidth="1"/>
    <col min="4108" max="4108" width="11.28515625" style="530" bestFit="1" customWidth="1"/>
    <col min="4109" max="4111" width="9.140625" style="530"/>
    <col min="4112" max="4112" width="10.140625" style="530" bestFit="1" customWidth="1"/>
    <col min="4113" max="4352" width="9.140625" style="530"/>
    <col min="4353" max="4353" width="5.85546875" style="530" customWidth="1"/>
    <col min="4354" max="4354" width="0.42578125" style="530" customWidth="1"/>
    <col min="4355" max="4355" width="3.5703125" style="530" customWidth="1"/>
    <col min="4356" max="4356" width="60.7109375" style="530" customWidth="1"/>
    <col min="4357" max="4357" width="0.42578125" style="530" customWidth="1"/>
    <col min="4358" max="4358" width="30.5703125" style="530" customWidth="1"/>
    <col min="4359" max="4359" width="0.42578125" style="530" customWidth="1"/>
    <col min="4360" max="4360" width="17.42578125" style="530" customWidth="1"/>
    <col min="4361" max="4361" width="0.42578125" style="530" customWidth="1"/>
    <col min="4362" max="4362" width="17.42578125" style="530" customWidth="1"/>
    <col min="4363" max="4363" width="16.140625" style="530" bestFit="1" customWidth="1"/>
    <col min="4364" max="4364" width="11.28515625" style="530" bestFit="1" customWidth="1"/>
    <col min="4365" max="4367" width="9.140625" style="530"/>
    <col min="4368" max="4368" width="10.140625" style="530" bestFit="1" customWidth="1"/>
    <col min="4369" max="4608" width="9.140625" style="530"/>
    <col min="4609" max="4609" width="5.85546875" style="530" customWidth="1"/>
    <col min="4610" max="4610" width="0.42578125" style="530" customWidth="1"/>
    <col min="4611" max="4611" width="3.5703125" style="530" customWidth="1"/>
    <col min="4612" max="4612" width="60.7109375" style="530" customWidth="1"/>
    <col min="4613" max="4613" width="0.42578125" style="530" customWidth="1"/>
    <col min="4614" max="4614" width="30.5703125" style="530" customWidth="1"/>
    <col min="4615" max="4615" width="0.42578125" style="530" customWidth="1"/>
    <col min="4616" max="4616" width="17.42578125" style="530" customWidth="1"/>
    <col min="4617" max="4617" width="0.42578125" style="530" customWidth="1"/>
    <col min="4618" max="4618" width="17.42578125" style="530" customWidth="1"/>
    <col min="4619" max="4619" width="16.140625" style="530" bestFit="1" customWidth="1"/>
    <col min="4620" max="4620" width="11.28515625" style="530" bestFit="1" customWidth="1"/>
    <col min="4621" max="4623" width="9.140625" style="530"/>
    <col min="4624" max="4624" width="10.140625" style="530" bestFit="1" customWidth="1"/>
    <col min="4625" max="4864" width="9.140625" style="530"/>
    <col min="4865" max="4865" width="5.85546875" style="530" customWidth="1"/>
    <col min="4866" max="4866" width="0.42578125" style="530" customWidth="1"/>
    <col min="4867" max="4867" width="3.5703125" style="530" customWidth="1"/>
    <col min="4868" max="4868" width="60.7109375" style="530" customWidth="1"/>
    <col min="4869" max="4869" width="0.42578125" style="530" customWidth="1"/>
    <col min="4870" max="4870" width="30.5703125" style="530" customWidth="1"/>
    <col min="4871" max="4871" width="0.42578125" style="530" customWidth="1"/>
    <col min="4872" max="4872" width="17.42578125" style="530" customWidth="1"/>
    <col min="4873" max="4873" width="0.42578125" style="530" customWidth="1"/>
    <col min="4874" max="4874" width="17.42578125" style="530" customWidth="1"/>
    <col min="4875" max="4875" width="16.140625" style="530" bestFit="1" customWidth="1"/>
    <col min="4876" max="4876" width="11.28515625" style="530" bestFit="1" customWidth="1"/>
    <col min="4877" max="4879" width="9.140625" style="530"/>
    <col min="4880" max="4880" width="10.140625" style="530" bestFit="1" customWidth="1"/>
    <col min="4881" max="5120" width="9.140625" style="530"/>
    <col min="5121" max="5121" width="5.85546875" style="530" customWidth="1"/>
    <col min="5122" max="5122" width="0.42578125" style="530" customWidth="1"/>
    <col min="5123" max="5123" width="3.5703125" style="530" customWidth="1"/>
    <col min="5124" max="5124" width="60.7109375" style="530" customWidth="1"/>
    <col min="5125" max="5125" width="0.42578125" style="530" customWidth="1"/>
    <col min="5126" max="5126" width="30.5703125" style="530" customWidth="1"/>
    <col min="5127" max="5127" width="0.42578125" style="530" customWidth="1"/>
    <col min="5128" max="5128" width="17.42578125" style="530" customWidth="1"/>
    <col min="5129" max="5129" width="0.42578125" style="530" customWidth="1"/>
    <col min="5130" max="5130" width="17.42578125" style="530" customWidth="1"/>
    <col min="5131" max="5131" width="16.140625" style="530" bestFit="1" customWidth="1"/>
    <col min="5132" max="5132" width="11.28515625" style="530" bestFit="1" customWidth="1"/>
    <col min="5133" max="5135" width="9.140625" style="530"/>
    <col min="5136" max="5136" width="10.140625" style="530" bestFit="1" customWidth="1"/>
    <col min="5137" max="5376" width="9.140625" style="530"/>
    <col min="5377" max="5377" width="5.85546875" style="530" customWidth="1"/>
    <col min="5378" max="5378" width="0.42578125" style="530" customWidth="1"/>
    <col min="5379" max="5379" width="3.5703125" style="530" customWidth="1"/>
    <col min="5380" max="5380" width="60.7109375" style="530" customWidth="1"/>
    <col min="5381" max="5381" width="0.42578125" style="530" customWidth="1"/>
    <col min="5382" max="5382" width="30.5703125" style="530" customWidth="1"/>
    <col min="5383" max="5383" width="0.42578125" style="530" customWidth="1"/>
    <col min="5384" max="5384" width="17.42578125" style="530" customWidth="1"/>
    <col min="5385" max="5385" width="0.42578125" style="530" customWidth="1"/>
    <col min="5386" max="5386" width="17.42578125" style="530" customWidth="1"/>
    <col min="5387" max="5387" width="16.140625" style="530" bestFit="1" customWidth="1"/>
    <col min="5388" max="5388" width="11.28515625" style="530" bestFit="1" customWidth="1"/>
    <col min="5389" max="5391" width="9.140625" style="530"/>
    <col min="5392" max="5392" width="10.140625" style="530" bestFit="1" customWidth="1"/>
    <col min="5393" max="5632" width="9.140625" style="530"/>
    <col min="5633" max="5633" width="5.85546875" style="530" customWidth="1"/>
    <col min="5634" max="5634" width="0.42578125" style="530" customWidth="1"/>
    <col min="5635" max="5635" width="3.5703125" style="530" customWidth="1"/>
    <col min="5636" max="5636" width="60.7109375" style="530" customWidth="1"/>
    <col min="5637" max="5637" width="0.42578125" style="530" customWidth="1"/>
    <col min="5638" max="5638" width="30.5703125" style="530" customWidth="1"/>
    <col min="5639" max="5639" width="0.42578125" style="530" customWidth="1"/>
    <col min="5640" max="5640" width="17.42578125" style="530" customWidth="1"/>
    <col min="5641" max="5641" width="0.42578125" style="530" customWidth="1"/>
    <col min="5642" max="5642" width="17.42578125" style="530" customWidth="1"/>
    <col min="5643" max="5643" width="16.140625" style="530" bestFit="1" customWidth="1"/>
    <col min="5644" max="5644" width="11.28515625" style="530" bestFit="1" customWidth="1"/>
    <col min="5645" max="5647" width="9.140625" style="530"/>
    <col min="5648" max="5648" width="10.140625" style="530" bestFit="1" customWidth="1"/>
    <col min="5649" max="5888" width="9.140625" style="530"/>
    <col min="5889" max="5889" width="5.85546875" style="530" customWidth="1"/>
    <col min="5890" max="5890" width="0.42578125" style="530" customWidth="1"/>
    <col min="5891" max="5891" width="3.5703125" style="530" customWidth="1"/>
    <col min="5892" max="5892" width="60.7109375" style="530" customWidth="1"/>
    <col min="5893" max="5893" width="0.42578125" style="530" customWidth="1"/>
    <col min="5894" max="5894" width="30.5703125" style="530" customWidth="1"/>
    <col min="5895" max="5895" width="0.42578125" style="530" customWidth="1"/>
    <col min="5896" max="5896" width="17.42578125" style="530" customWidth="1"/>
    <col min="5897" max="5897" width="0.42578125" style="530" customWidth="1"/>
    <col min="5898" max="5898" width="17.42578125" style="530" customWidth="1"/>
    <col min="5899" max="5899" width="16.140625" style="530" bestFit="1" customWidth="1"/>
    <col min="5900" max="5900" width="11.28515625" style="530" bestFit="1" customWidth="1"/>
    <col min="5901" max="5903" width="9.140625" style="530"/>
    <col min="5904" max="5904" width="10.140625" style="530" bestFit="1" customWidth="1"/>
    <col min="5905" max="6144" width="9.140625" style="530"/>
    <col min="6145" max="6145" width="5.85546875" style="530" customWidth="1"/>
    <col min="6146" max="6146" width="0.42578125" style="530" customWidth="1"/>
    <col min="6147" max="6147" width="3.5703125" style="530" customWidth="1"/>
    <col min="6148" max="6148" width="60.7109375" style="530" customWidth="1"/>
    <col min="6149" max="6149" width="0.42578125" style="530" customWidth="1"/>
    <col min="6150" max="6150" width="30.5703125" style="530" customWidth="1"/>
    <col min="6151" max="6151" width="0.42578125" style="530" customWidth="1"/>
    <col min="6152" max="6152" width="17.42578125" style="530" customWidth="1"/>
    <col min="6153" max="6153" width="0.42578125" style="530" customWidth="1"/>
    <col min="6154" max="6154" width="17.42578125" style="530" customWidth="1"/>
    <col min="6155" max="6155" width="16.140625" style="530" bestFit="1" customWidth="1"/>
    <col min="6156" max="6156" width="11.28515625" style="530" bestFit="1" customWidth="1"/>
    <col min="6157" max="6159" width="9.140625" style="530"/>
    <col min="6160" max="6160" width="10.140625" style="530" bestFit="1" customWidth="1"/>
    <col min="6161" max="6400" width="9.140625" style="530"/>
    <col min="6401" max="6401" width="5.85546875" style="530" customWidth="1"/>
    <col min="6402" max="6402" width="0.42578125" style="530" customWidth="1"/>
    <col min="6403" max="6403" width="3.5703125" style="530" customWidth="1"/>
    <col min="6404" max="6404" width="60.7109375" style="530" customWidth="1"/>
    <col min="6405" max="6405" width="0.42578125" style="530" customWidth="1"/>
    <col min="6406" max="6406" width="30.5703125" style="530" customWidth="1"/>
    <col min="6407" max="6407" width="0.42578125" style="530" customWidth="1"/>
    <col min="6408" max="6408" width="17.42578125" style="530" customWidth="1"/>
    <col min="6409" max="6409" width="0.42578125" style="530" customWidth="1"/>
    <col min="6410" max="6410" width="17.42578125" style="530" customWidth="1"/>
    <col min="6411" max="6411" width="16.140625" style="530" bestFit="1" customWidth="1"/>
    <col min="6412" max="6412" width="11.28515625" style="530" bestFit="1" customWidth="1"/>
    <col min="6413" max="6415" width="9.140625" style="530"/>
    <col min="6416" max="6416" width="10.140625" style="530" bestFit="1" customWidth="1"/>
    <col min="6417" max="6656" width="9.140625" style="530"/>
    <col min="6657" max="6657" width="5.85546875" style="530" customWidth="1"/>
    <col min="6658" max="6658" width="0.42578125" style="530" customWidth="1"/>
    <col min="6659" max="6659" width="3.5703125" style="530" customWidth="1"/>
    <col min="6660" max="6660" width="60.7109375" style="530" customWidth="1"/>
    <col min="6661" max="6661" width="0.42578125" style="530" customWidth="1"/>
    <col min="6662" max="6662" width="30.5703125" style="530" customWidth="1"/>
    <col min="6663" max="6663" width="0.42578125" style="530" customWidth="1"/>
    <col min="6664" max="6664" width="17.42578125" style="530" customWidth="1"/>
    <col min="6665" max="6665" width="0.42578125" style="530" customWidth="1"/>
    <col min="6666" max="6666" width="17.42578125" style="530" customWidth="1"/>
    <col min="6667" max="6667" width="16.140625" style="530" bestFit="1" customWidth="1"/>
    <col min="6668" max="6668" width="11.28515625" style="530" bestFit="1" customWidth="1"/>
    <col min="6669" max="6671" width="9.140625" style="530"/>
    <col min="6672" max="6672" width="10.140625" style="530" bestFit="1" customWidth="1"/>
    <col min="6673" max="6912" width="9.140625" style="530"/>
    <col min="6913" max="6913" width="5.85546875" style="530" customWidth="1"/>
    <col min="6914" max="6914" width="0.42578125" style="530" customWidth="1"/>
    <col min="6915" max="6915" width="3.5703125" style="530" customWidth="1"/>
    <col min="6916" max="6916" width="60.7109375" style="530" customWidth="1"/>
    <col min="6917" max="6917" width="0.42578125" style="530" customWidth="1"/>
    <col min="6918" max="6918" width="30.5703125" style="530" customWidth="1"/>
    <col min="6919" max="6919" width="0.42578125" style="530" customWidth="1"/>
    <col min="6920" max="6920" width="17.42578125" style="530" customWidth="1"/>
    <col min="6921" max="6921" width="0.42578125" style="530" customWidth="1"/>
    <col min="6922" max="6922" width="17.42578125" style="530" customWidth="1"/>
    <col min="6923" max="6923" width="16.140625" style="530" bestFit="1" customWidth="1"/>
    <col min="6924" max="6924" width="11.28515625" style="530" bestFit="1" customWidth="1"/>
    <col min="6925" max="6927" width="9.140625" style="530"/>
    <col min="6928" max="6928" width="10.140625" style="530" bestFit="1" customWidth="1"/>
    <col min="6929" max="7168" width="9.140625" style="530"/>
    <col min="7169" max="7169" width="5.85546875" style="530" customWidth="1"/>
    <col min="7170" max="7170" width="0.42578125" style="530" customWidth="1"/>
    <col min="7171" max="7171" width="3.5703125" style="530" customWidth="1"/>
    <col min="7172" max="7172" width="60.7109375" style="530" customWidth="1"/>
    <col min="7173" max="7173" width="0.42578125" style="530" customWidth="1"/>
    <col min="7174" max="7174" width="30.5703125" style="530" customWidth="1"/>
    <col min="7175" max="7175" width="0.42578125" style="530" customWidth="1"/>
    <col min="7176" max="7176" width="17.42578125" style="530" customWidth="1"/>
    <col min="7177" max="7177" width="0.42578125" style="530" customWidth="1"/>
    <col min="7178" max="7178" width="17.42578125" style="530" customWidth="1"/>
    <col min="7179" max="7179" width="16.140625" style="530" bestFit="1" customWidth="1"/>
    <col min="7180" max="7180" width="11.28515625" style="530" bestFit="1" customWidth="1"/>
    <col min="7181" max="7183" width="9.140625" style="530"/>
    <col min="7184" max="7184" width="10.140625" style="530" bestFit="1" customWidth="1"/>
    <col min="7185" max="7424" width="9.140625" style="530"/>
    <col min="7425" max="7425" width="5.85546875" style="530" customWidth="1"/>
    <col min="7426" max="7426" width="0.42578125" style="530" customWidth="1"/>
    <col min="7427" max="7427" width="3.5703125" style="530" customWidth="1"/>
    <col min="7428" max="7428" width="60.7109375" style="530" customWidth="1"/>
    <col min="7429" max="7429" width="0.42578125" style="530" customWidth="1"/>
    <col min="7430" max="7430" width="30.5703125" style="530" customWidth="1"/>
    <col min="7431" max="7431" width="0.42578125" style="530" customWidth="1"/>
    <col min="7432" max="7432" width="17.42578125" style="530" customWidth="1"/>
    <col min="7433" max="7433" width="0.42578125" style="530" customWidth="1"/>
    <col min="7434" max="7434" width="17.42578125" style="530" customWidth="1"/>
    <col min="7435" max="7435" width="16.140625" style="530" bestFit="1" customWidth="1"/>
    <col min="7436" max="7436" width="11.28515625" style="530" bestFit="1" customWidth="1"/>
    <col min="7437" max="7439" width="9.140625" style="530"/>
    <col min="7440" max="7440" width="10.140625" style="530" bestFit="1" customWidth="1"/>
    <col min="7441" max="7680" width="9.140625" style="530"/>
    <col min="7681" max="7681" width="5.85546875" style="530" customWidth="1"/>
    <col min="7682" max="7682" width="0.42578125" style="530" customWidth="1"/>
    <col min="7683" max="7683" width="3.5703125" style="530" customWidth="1"/>
    <col min="7684" max="7684" width="60.7109375" style="530" customWidth="1"/>
    <col min="7685" max="7685" width="0.42578125" style="530" customWidth="1"/>
    <col min="7686" max="7686" width="30.5703125" style="530" customWidth="1"/>
    <col min="7687" max="7687" width="0.42578125" style="530" customWidth="1"/>
    <col min="7688" max="7688" width="17.42578125" style="530" customWidth="1"/>
    <col min="7689" max="7689" width="0.42578125" style="530" customWidth="1"/>
    <col min="7690" max="7690" width="17.42578125" style="530" customWidth="1"/>
    <col min="7691" max="7691" width="16.140625" style="530" bestFit="1" customWidth="1"/>
    <col min="7692" max="7692" width="11.28515625" style="530" bestFit="1" customWidth="1"/>
    <col min="7693" max="7695" width="9.140625" style="530"/>
    <col min="7696" max="7696" width="10.140625" style="530" bestFit="1" customWidth="1"/>
    <col min="7697" max="7936" width="9.140625" style="530"/>
    <col min="7937" max="7937" width="5.85546875" style="530" customWidth="1"/>
    <col min="7938" max="7938" width="0.42578125" style="530" customWidth="1"/>
    <col min="7939" max="7939" width="3.5703125" style="530" customWidth="1"/>
    <col min="7940" max="7940" width="60.7109375" style="530" customWidth="1"/>
    <col min="7941" max="7941" width="0.42578125" style="530" customWidth="1"/>
    <col min="7942" max="7942" width="30.5703125" style="530" customWidth="1"/>
    <col min="7943" max="7943" width="0.42578125" style="530" customWidth="1"/>
    <col min="7944" max="7944" width="17.42578125" style="530" customWidth="1"/>
    <col min="7945" max="7945" width="0.42578125" style="530" customWidth="1"/>
    <col min="7946" max="7946" width="17.42578125" style="530" customWidth="1"/>
    <col min="7947" max="7947" width="16.140625" style="530" bestFit="1" customWidth="1"/>
    <col min="7948" max="7948" width="11.28515625" style="530" bestFit="1" customWidth="1"/>
    <col min="7949" max="7951" width="9.140625" style="530"/>
    <col min="7952" max="7952" width="10.140625" style="530" bestFit="1" customWidth="1"/>
    <col min="7953" max="8192" width="9.140625" style="530"/>
    <col min="8193" max="8193" width="5.85546875" style="530" customWidth="1"/>
    <col min="8194" max="8194" width="0.42578125" style="530" customWidth="1"/>
    <col min="8195" max="8195" width="3.5703125" style="530" customWidth="1"/>
    <col min="8196" max="8196" width="60.7109375" style="530" customWidth="1"/>
    <col min="8197" max="8197" width="0.42578125" style="530" customWidth="1"/>
    <col min="8198" max="8198" width="30.5703125" style="530" customWidth="1"/>
    <col min="8199" max="8199" width="0.42578125" style="530" customWidth="1"/>
    <col min="8200" max="8200" width="17.42578125" style="530" customWidth="1"/>
    <col min="8201" max="8201" width="0.42578125" style="530" customWidth="1"/>
    <col min="8202" max="8202" width="17.42578125" style="530" customWidth="1"/>
    <col min="8203" max="8203" width="16.140625" style="530" bestFit="1" customWidth="1"/>
    <col min="8204" max="8204" width="11.28515625" style="530" bestFit="1" customWidth="1"/>
    <col min="8205" max="8207" width="9.140625" style="530"/>
    <col min="8208" max="8208" width="10.140625" style="530" bestFit="1" customWidth="1"/>
    <col min="8209" max="8448" width="9.140625" style="530"/>
    <col min="8449" max="8449" width="5.85546875" style="530" customWidth="1"/>
    <col min="8450" max="8450" width="0.42578125" style="530" customWidth="1"/>
    <col min="8451" max="8451" width="3.5703125" style="530" customWidth="1"/>
    <col min="8452" max="8452" width="60.7109375" style="530" customWidth="1"/>
    <col min="8453" max="8453" width="0.42578125" style="530" customWidth="1"/>
    <col min="8454" max="8454" width="30.5703125" style="530" customWidth="1"/>
    <col min="8455" max="8455" width="0.42578125" style="530" customWidth="1"/>
    <col min="8456" max="8456" width="17.42578125" style="530" customWidth="1"/>
    <col min="8457" max="8457" width="0.42578125" style="530" customWidth="1"/>
    <col min="8458" max="8458" width="17.42578125" style="530" customWidth="1"/>
    <col min="8459" max="8459" width="16.140625" style="530" bestFit="1" customWidth="1"/>
    <col min="8460" max="8460" width="11.28515625" style="530" bestFit="1" customWidth="1"/>
    <col min="8461" max="8463" width="9.140625" style="530"/>
    <col min="8464" max="8464" width="10.140625" style="530" bestFit="1" customWidth="1"/>
    <col min="8465" max="8704" width="9.140625" style="530"/>
    <col min="8705" max="8705" width="5.85546875" style="530" customWidth="1"/>
    <col min="8706" max="8706" width="0.42578125" style="530" customWidth="1"/>
    <col min="8707" max="8707" width="3.5703125" style="530" customWidth="1"/>
    <col min="8708" max="8708" width="60.7109375" style="530" customWidth="1"/>
    <col min="8709" max="8709" width="0.42578125" style="530" customWidth="1"/>
    <col min="8710" max="8710" width="30.5703125" style="530" customWidth="1"/>
    <col min="8711" max="8711" width="0.42578125" style="530" customWidth="1"/>
    <col min="8712" max="8712" width="17.42578125" style="530" customWidth="1"/>
    <col min="8713" max="8713" width="0.42578125" style="530" customWidth="1"/>
    <col min="8714" max="8714" width="17.42578125" style="530" customWidth="1"/>
    <col min="8715" max="8715" width="16.140625" style="530" bestFit="1" customWidth="1"/>
    <col min="8716" max="8716" width="11.28515625" style="530" bestFit="1" customWidth="1"/>
    <col min="8717" max="8719" width="9.140625" style="530"/>
    <col min="8720" max="8720" width="10.140625" style="530" bestFit="1" customWidth="1"/>
    <col min="8721" max="8960" width="9.140625" style="530"/>
    <col min="8961" max="8961" width="5.85546875" style="530" customWidth="1"/>
    <col min="8962" max="8962" width="0.42578125" style="530" customWidth="1"/>
    <col min="8963" max="8963" width="3.5703125" style="530" customWidth="1"/>
    <col min="8964" max="8964" width="60.7109375" style="530" customWidth="1"/>
    <col min="8965" max="8965" width="0.42578125" style="530" customWidth="1"/>
    <col min="8966" max="8966" width="30.5703125" style="530" customWidth="1"/>
    <col min="8967" max="8967" width="0.42578125" style="530" customWidth="1"/>
    <col min="8968" max="8968" width="17.42578125" style="530" customWidth="1"/>
    <col min="8969" max="8969" width="0.42578125" style="530" customWidth="1"/>
    <col min="8970" max="8970" width="17.42578125" style="530" customWidth="1"/>
    <col min="8971" max="8971" width="16.140625" style="530" bestFit="1" customWidth="1"/>
    <col min="8972" max="8972" width="11.28515625" style="530" bestFit="1" customWidth="1"/>
    <col min="8973" max="8975" width="9.140625" style="530"/>
    <col min="8976" max="8976" width="10.140625" style="530" bestFit="1" customWidth="1"/>
    <col min="8977" max="9216" width="9.140625" style="530"/>
    <col min="9217" max="9217" width="5.85546875" style="530" customWidth="1"/>
    <col min="9218" max="9218" width="0.42578125" style="530" customWidth="1"/>
    <col min="9219" max="9219" width="3.5703125" style="530" customWidth="1"/>
    <col min="9220" max="9220" width="60.7109375" style="530" customWidth="1"/>
    <col min="9221" max="9221" width="0.42578125" style="530" customWidth="1"/>
    <col min="9222" max="9222" width="30.5703125" style="530" customWidth="1"/>
    <col min="9223" max="9223" width="0.42578125" style="530" customWidth="1"/>
    <col min="9224" max="9224" width="17.42578125" style="530" customWidth="1"/>
    <col min="9225" max="9225" width="0.42578125" style="530" customWidth="1"/>
    <col min="9226" max="9226" width="17.42578125" style="530" customWidth="1"/>
    <col min="9227" max="9227" width="16.140625" style="530" bestFit="1" customWidth="1"/>
    <col min="9228" max="9228" width="11.28515625" style="530" bestFit="1" customWidth="1"/>
    <col min="9229" max="9231" width="9.140625" style="530"/>
    <col min="9232" max="9232" width="10.140625" style="530" bestFit="1" customWidth="1"/>
    <col min="9233" max="9472" width="9.140625" style="530"/>
    <col min="9473" max="9473" width="5.85546875" style="530" customWidth="1"/>
    <col min="9474" max="9474" width="0.42578125" style="530" customWidth="1"/>
    <col min="9475" max="9475" width="3.5703125" style="530" customWidth="1"/>
    <col min="9476" max="9476" width="60.7109375" style="530" customWidth="1"/>
    <col min="9477" max="9477" width="0.42578125" style="530" customWidth="1"/>
    <col min="9478" max="9478" width="30.5703125" style="530" customWidth="1"/>
    <col min="9479" max="9479" width="0.42578125" style="530" customWidth="1"/>
    <col min="9480" max="9480" width="17.42578125" style="530" customWidth="1"/>
    <col min="9481" max="9481" width="0.42578125" style="530" customWidth="1"/>
    <col min="9482" max="9482" width="17.42578125" style="530" customWidth="1"/>
    <col min="9483" max="9483" width="16.140625" style="530" bestFit="1" customWidth="1"/>
    <col min="9484" max="9484" width="11.28515625" style="530" bestFit="1" customWidth="1"/>
    <col min="9485" max="9487" width="9.140625" style="530"/>
    <col min="9488" max="9488" width="10.140625" style="530" bestFit="1" customWidth="1"/>
    <col min="9489" max="9728" width="9.140625" style="530"/>
    <col min="9729" max="9729" width="5.85546875" style="530" customWidth="1"/>
    <col min="9730" max="9730" width="0.42578125" style="530" customWidth="1"/>
    <col min="9731" max="9731" width="3.5703125" style="530" customWidth="1"/>
    <col min="9732" max="9732" width="60.7109375" style="530" customWidth="1"/>
    <col min="9733" max="9733" width="0.42578125" style="530" customWidth="1"/>
    <col min="9734" max="9734" width="30.5703125" style="530" customWidth="1"/>
    <col min="9735" max="9735" width="0.42578125" style="530" customWidth="1"/>
    <col min="9736" max="9736" width="17.42578125" style="530" customWidth="1"/>
    <col min="9737" max="9737" width="0.42578125" style="530" customWidth="1"/>
    <col min="9738" max="9738" width="17.42578125" style="530" customWidth="1"/>
    <col min="9739" max="9739" width="16.140625" style="530" bestFit="1" customWidth="1"/>
    <col min="9740" max="9740" width="11.28515625" style="530" bestFit="1" customWidth="1"/>
    <col min="9741" max="9743" width="9.140625" style="530"/>
    <col min="9744" max="9744" width="10.140625" style="530" bestFit="1" customWidth="1"/>
    <col min="9745" max="9984" width="9.140625" style="530"/>
    <col min="9985" max="9985" width="5.85546875" style="530" customWidth="1"/>
    <col min="9986" max="9986" width="0.42578125" style="530" customWidth="1"/>
    <col min="9987" max="9987" width="3.5703125" style="530" customWidth="1"/>
    <col min="9988" max="9988" width="60.7109375" style="530" customWidth="1"/>
    <col min="9989" max="9989" width="0.42578125" style="530" customWidth="1"/>
    <col min="9990" max="9990" width="30.5703125" style="530" customWidth="1"/>
    <col min="9991" max="9991" width="0.42578125" style="530" customWidth="1"/>
    <col min="9992" max="9992" width="17.42578125" style="530" customWidth="1"/>
    <col min="9993" max="9993" width="0.42578125" style="530" customWidth="1"/>
    <col min="9994" max="9994" width="17.42578125" style="530" customWidth="1"/>
    <col min="9995" max="9995" width="16.140625" style="530" bestFit="1" customWidth="1"/>
    <col min="9996" max="9996" width="11.28515625" style="530" bestFit="1" customWidth="1"/>
    <col min="9997" max="9999" width="9.140625" style="530"/>
    <col min="10000" max="10000" width="10.140625" style="530" bestFit="1" customWidth="1"/>
    <col min="10001" max="10240" width="9.140625" style="530"/>
    <col min="10241" max="10241" width="5.85546875" style="530" customWidth="1"/>
    <col min="10242" max="10242" width="0.42578125" style="530" customWidth="1"/>
    <col min="10243" max="10243" width="3.5703125" style="530" customWidth="1"/>
    <col min="10244" max="10244" width="60.7109375" style="530" customWidth="1"/>
    <col min="10245" max="10245" width="0.42578125" style="530" customWidth="1"/>
    <col min="10246" max="10246" width="30.5703125" style="530" customWidth="1"/>
    <col min="10247" max="10247" width="0.42578125" style="530" customWidth="1"/>
    <col min="10248" max="10248" width="17.42578125" style="530" customWidth="1"/>
    <col min="10249" max="10249" width="0.42578125" style="530" customWidth="1"/>
    <col min="10250" max="10250" width="17.42578125" style="530" customWidth="1"/>
    <col min="10251" max="10251" width="16.140625" style="530" bestFit="1" customWidth="1"/>
    <col min="10252" max="10252" width="11.28515625" style="530" bestFit="1" customWidth="1"/>
    <col min="10253" max="10255" width="9.140625" style="530"/>
    <col min="10256" max="10256" width="10.140625" style="530" bestFit="1" customWidth="1"/>
    <col min="10257" max="10496" width="9.140625" style="530"/>
    <col min="10497" max="10497" width="5.85546875" style="530" customWidth="1"/>
    <col min="10498" max="10498" width="0.42578125" style="530" customWidth="1"/>
    <col min="10499" max="10499" width="3.5703125" style="530" customWidth="1"/>
    <col min="10500" max="10500" width="60.7109375" style="530" customWidth="1"/>
    <col min="10501" max="10501" width="0.42578125" style="530" customWidth="1"/>
    <col min="10502" max="10502" width="30.5703125" style="530" customWidth="1"/>
    <col min="10503" max="10503" width="0.42578125" style="530" customWidth="1"/>
    <col min="10504" max="10504" width="17.42578125" style="530" customWidth="1"/>
    <col min="10505" max="10505" width="0.42578125" style="530" customWidth="1"/>
    <col min="10506" max="10506" width="17.42578125" style="530" customWidth="1"/>
    <col min="10507" max="10507" width="16.140625" style="530" bestFit="1" customWidth="1"/>
    <col min="10508" max="10508" width="11.28515625" style="530" bestFit="1" customWidth="1"/>
    <col min="10509" max="10511" width="9.140625" style="530"/>
    <col min="10512" max="10512" width="10.140625" style="530" bestFit="1" customWidth="1"/>
    <col min="10513" max="10752" width="9.140625" style="530"/>
    <col min="10753" max="10753" width="5.85546875" style="530" customWidth="1"/>
    <col min="10754" max="10754" width="0.42578125" style="530" customWidth="1"/>
    <col min="10755" max="10755" width="3.5703125" style="530" customWidth="1"/>
    <col min="10756" max="10756" width="60.7109375" style="530" customWidth="1"/>
    <col min="10757" max="10757" width="0.42578125" style="530" customWidth="1"/>
    <col min="10758" max="10758" width="30.5703125" style="530" customWidth="1"/>
    <col min="10759" max="10759" width="0.42578125" style="530" customWidth="1"/>
    <col min="10760" max="10760" width="17.42578125" style="530" customWidth="1"/>
    <col min="10761" max="10761" width="0.42578125" style="530" customWidth="1"/>
    <col min="10762" max="10762" width="17.42578125" style="530" customWidth="1"/>
    <col min="10763" max="10763" width="16.140625" style="530" bestFit="1" customWidth="1"/>
    <col min="10764" max="10764" width="11.28515625" style="530" bestFit="1" customWidth="1"/>
    <col min="10765" max="10767" width="9.140625" style="530"/>
    <col min="10768" max="10768" width="10.140625" style="530" bestFit="1" customWidth="1"/>
    <col min="10769" max="11008" width="9.140625" style="530"/>
    <col min="11009" max="11009" width="5.85546875" style="530" customWidth="1"/>
    <col min="11010" max="11010" width="0.42578125" style="530" customWidth="1"/>
    <col min="11011" max="11011" width="3.5703125" style="530" customWidth="1"/>
    <col min="11012" max="11012" width="60.7109375" style="530" customWidth="1"/>
    <col min="11013" max="11013" width="0.42578125" style="530" customWidth="1"/>
    <col min="11014" max="11014" width="30.5703125" style="530" customWidth="1"/>
    <col min="11015" max="11015" width="0.42578125" style="530" customWidth="1"/>
    <col min="11016" max="11016" width="17.42578125" style="530" customWidth="1"/>
    <col min="11017" max="11017" width="0.42578125" style="530" customWidth="1"/>
    <col min="11018" max="11018" width="17.42578125" style="530" customWidth="1"/>
    <col min="11019" max="11019" width="16.140625" style="530" bestFit="1" customWidth="1"/>
    <col min="11020" max="11020" width="11.28515625" style="530" bestFit="1" customWidth="1"/>
    <col min="11021" max="11023" width="9.140625" style="530"/>
    <col min="11024" max="11024" width="10.140625" style="530" bestFit="1" customWidth="1"/>
    <col min="11025" max="11264" width="9.140625" style="530"/>
    <col min="11265" max="11265" width="5.85546875" style="530" customWidth="1"/>
    <col min="11266" max="11266" width="0.42578125" style="530" customWidth="1"/>
    <col min="11267" max="11267" width="3.5703125" style="530" customWidth="1"/>
    <col min="11268" max="11268" width="60.7109375" style="530" customWidth="1"/>
    <col min="11269" max="11269" width="0.42578125" style="530" customWidth="1"/>
    <col min="11270" max="11270" width="30.5703125" style="530" customWidth="1"/>
    <col min="11271" max="11271" width="0.42578125" style="530" customWidth="1"/>
    <col min="11272" max="11272" width="17.42578125" style="530" customWidth="1"/>
    <col min="11273" max="11273" width="0.42578125" style="530" customWidth="1"/>
    <col min="11274" max="11274" width="17.42578125" style="530" customWidth="1"/>
    <col min="11275" max="11275" width="16.140625" style="530" bestFit="1" customWidth="1"/>
    <col min="11276" max="11276" width="11.28515625" style="530" bestFit="1" customWidth="1"/>
    <col min="11277" max="11279" width="9.140625" style="530"/>
    <col min="11280" max="11280" width="10.140625" style="530" bestFit="1" customWidth="1"/>
    <col min="11281" max="11520" width="9.140625" style="530"/>
    <col min="11521" max="11521" width="5.85546875" style="530" customWidth="1"/>
    <col min="11522" max="11522" width="0.42578125" style="530" customWidth="1"/>
    <col min="11523" max="11523" width="3.5703125" style="530" customWidth="1"/>
    <col min="11524" max="11524" width="60.7109375" style="530" customWidth="1"/>
    <col min="11525" max="11525" width="0.42578125" style="530" customWidth="1"/>
    <col min="11526" max="11526" width="30.5703125" style="530" customWidth="1"/>
    <col min="11527" max="11527" width="0.42578125" style="530" customWidth="1"/>
    <col min="11528" max="11528" width="17.42578125" style="530" customWidth="1"/>
    <col min="11529" max="11529" width="0.42578125" style="530" customWidth="1"/>
    <col min="11530" max="11530" width="17.42578125" style="530" customWidth="1"/>
    <col min="11531" max="11531" width="16.140625" style="530" bestFit="1" customWidth="1"/>
    <col min="11532" max="11532" width="11.28515625" style="530" bestFit="1" customWidth="1"/>
    <col min="11533" max="11535" width="9.140625" style="530"/>
    <col min="11536" max="11536" width="10.140625" style="530" bestFit="1" customWidth="1"/>
    <col min="11537" max="11776" width="9.140625" style="530"/>
    <col min="11777" max="11777" width="5.85546875" style="530" customWidth="1"/>
    <col min="11778" max="11778" width="0.42578125" style="530" customWidth="1"/>
    <col min="11779" max="11779" width="3.5703125" style="530" customWidth="1"/>
    <col min="11780" max="11780" width="60.7109375" style="530" customWidth="1"/>
    <col min="11781" max="11781" width="0.42578125" style="530" customWidth="1"/>
    <col min="11782" max="11782" width="30.5703125" style="530" customWidth="1"/>
    <col min="11783" max="11783" width="0.42578125" style="530" customWidth="1"/>
    <col min="11784" max="11784" width="17.42578125" style="530" customWidth="1"/>
    <col min="11785" max="11785" width="0.42578125" style="530" customWidth="1"/>
    <col min="11786" max="11786" width="17.42578125" style="530" customWidth="1"/>
    <col min="11787" max="11787" width="16.140625" style="530" bestFit="1" customWidth="1"/>
    <col min="11788" max="11788" width="11.28515625" style="530" bestFit="1" customWidth="1"/>
    <col min="11789" max="11791" width="9.140625" style="530"/>
    <col min="11792" max="11792" width="10.140625" style="530" bestFit="1" customWidth="1"/>
    <col min="11793" max="12032" width="9.140625" style="530"/>
    <col min="12033" max="12033" width="5.85546875" style="530" customWidth="1"/>
    <col min="12034" max="12034" width="0.42578125" style="530" customWidth="1"/>
    <col min="12035" max="12035" width="3.5703125" style="530" customWidth="1"/>
    <col min="12036" max="12036" width="60.7109375" style="530" customWidth="1"/>
    <col min="12037" max="12037" width="0.42578125" style="530" customWidth="1"/>
    <col min="12038" max="12038" width="30.5703125" style="530" customWidth="1"/>
    <col min="12039" max="12039" width="0.42578125" style="530" customWidth="1"/>
    <col min="12040" max="12040" width="17.42578125" style="530" customWidth="1"/>
    <col min="12041" max="12041" width="0.42578125" style="530" customWidth="1"/>
    <col min="12042" max="12042" width="17.42578125" style="530" customWidth="1"/>
    <col min="12043" max="12043" width="16.140625" style="530" bestFit="1" customWidth="1"/>
    <col min="12044" max="12044" width="11.28515625" style="530" bestFit="1" customWidth="1"/>
    <col min="12045" max="12047" width="9.140625" style="530"/>
    <col min="12048" max="12048" width="10.140625" style="530" bestFit="1" customWidth="1"/>
    <col min="12049" max="12288" width="9.140625" style="530"/>
    <col min="12289" max="12289" width="5.85546875" style="530" customWidth="1"/>
    <col min="12290" max="12290" width="0.42578125" style="530" customWidth="1"/>
    <col min="12291" max="12291" width="3.5703125" style="530" customWidth="1"/>
    <col min="12292" max="12292" width="60.7109375" style="530" customWidth="1"/>
    <col min="12293" max="12293" width="0.42578125" style="530" customWidth="1"/>
    <col min="12294" max="12294" width="30.5703125" style="530" customWidth="1"/>
    <col min="12295" max="12295" width="0.42578125" style="530" customWidth="1"/>
    <col min="12296" max="12296" width="17.42578125" style="530" customWidth="1"/>
    <col min="12297" max="12297" width="0.42578125" style="530" customWidth="1"/>
    <col min="12298" max="12298" width="17.42578125" style="530" customWidth="1"/>
    <col min="12299" max="12299" width="16.140625" style="530" bestFit="1" customWidth="1"/>
    <col min="12300" max="12300" width="11.28515625" style="530" bestFit="1" customWidth="1"/>
    <col min="12301" max="12303" width="9.140625" style="530"/>
    <col min="12304" max="12304" width="10.140625" style="530" bestFit="1" customWidth="1"/>
    <col min="12305" max="12544" width="9.140625" style="530"/>
    <col min="12545" max="12545" width="5.85546875" style="530" customWidth="1"/>
    <col min="12546" max="12546" width="0.42578125" style="530" customWidth="1"/>
    <col min="12547" max="12547" width="3.5703125" style="530" customWidth="1"/>
    <col min="12548" max="12548" width="60.7109375" style="530" customWidth="1"/>
    <col min="12549" max="12549" width="0.42578125" style="530" customWidth="1"/>
    <col min="12550" max="12550" width="30.5703125" style="530" customWidth="1"/>
    <col min="12551" max="12551" width="0.42578125" style="530" customWidth="1"/>
    <col min="12552" max="12552" width="17.42578125" style="530" customWidth="1"/>
    <col min="12553" max="12553" width="0.42578125" style="530" customWidth="1"/>
    <col min="12554" max="12554" width="17.42578125" style="530" customWidth="1"/>
    <col min="12555" max="12555" width="16.140625" style="530" bestFit="1" customWidth="1"/>
    <col min="12556" max="12556" width="11.28515625" style="530" bestFit="1" customWidth="1"/>
    <col min="12557" max="12559" width="9.140625" style="530"/>
    <col min="12560" max="12560" width="10.140625" style="530" bestFit="1" customWidth="1"/>
    <col min="12561" max="12800" width="9.140625" style="530"/>
    <col min="12801" max="12801" width="5.85546875" style="530" customWidth="1"/>
    <col min="12802" max="12802" width="0.42578125" style="530" customWidth="1"/>
    <col min="12803" max="12803" width="3.5703125" style="530" customWidth="1"/>
    <col min="12804" max="12804" width="60.7109375" style="530" customWidth="1"/>
    <col min="12805" max="12805" width="0.42578125" style="530" customWidth="1"/>
    <col min="12806" max="12806" width="30.5703125" style="530" customWidth="1"/>
    <col min="12807" max="12807" width="0.42578125" style="530" customWidth="1"/>
    <col min="12808" max="12808" width="17.42578125" style="530" customWidth="1"/>
    <col min="12809" max="12809" width="0.42578125" style="530" customWidth="1"/>
    <col min="12810" max="12810" width="17.42578125" style="530" customWidth="1"/>
    <col min="12811" max="12811" width="16.140625" style="530" bestFit="1" customWidth="1"/>
    <col min="12812" max="12812" width="11.28515625" style="530" bestFit="1" customWidth="1"/>
    <col min="12813" max="12815" width="9.140625" style="530"/>
    <col min="12816" max="12816" width="10.140625" style="530" bestFit="1" customWidth="1"/>
    <col min="12817" max="13056" width="9.140625" style="530"/>
    <col min="13057" max="13057" width="5.85546875" style="530" customWidth="1"/>
    <col min="13058" max="13058" width="0.42578125" style="530" customWidth="1"/>
    <col min="13059" max="13059" width="3.5703125" style="530" customWidth="1"/>
    <col min="13060" max="13060" width="60.7109375" style="530" customWidth="1"/>
    <col min="13061" max="13061" width="0.42578125" style="530" customWidth="1"/>
    <col min="13062" max="13062" width="30.5703125" style="530" customWidth="1"/>
    <col min="13063" max="13063" width="0.42578125" style="530" customWidth="1"/>
    <col min="13064" max="13064" width="17.42578125" style="530" customWidth="1"/>
    <col min="13065" max="13065" width="0.42578125" style="530" customWidth="1"/>
    <col min="13066" max="13066" width="17.42578125" style="530" customWidth="1"/>
    <col min="13067" max="13067" width="16.140625" style="530" bestFit="1" customWidth="1"/>
    <col min="13068" max="13068" width="11.28515625" style="530" bestFit="1" customWidth="1"/>
    <col min="13069" max="13071" width="9.140625" style="530"/>
    <col min="13072" max="13072" width="10.140625" style="530" bestFit="1" customWidth="1"/>
    <col min="13073" max="13312" width="9.140625" style="530"/>
    <col min="13313" max="13313" width="5.85546875" style="530" customWidth="1"/>
    <col min="13314" max="13314" width="0.42578125" style="530" customWidth="1"/>
    <col min="13315" max="13315" width="3.5703125" style="530" customWidth="1"/>
    <col min="13316" max="13316" width="60.7109375" style="530" customWidth="1"/>
    <col min="13317" max="13317" width="0.42578125" style="530" customWidth="1"/>
    <col min="13318" max="13318" width="30.5703125" style="530" customWidth="1"/>
    <col min="13319" max="13319" width="0.42578125" style="530" customWidth="1"/>
    <col min="13320" max="13320" width="17.42578125" style="530" customWidth="1"/>
    <col min="13321" max="13321" width="0.42578125" style="530" customWidth="1"/>
    <col min="13322" max="13322" width="17.42578125" style="530" customWidth="1"/>
    <col min="13323" max="13323" width="16.140625" style="530" bestFit="1" customWidth="1"/>
    <col min="13324" max="13324" width="11.28515625" style="530" bestFit="1" customWidth="1"/>
    <col min="13325" max="13327" width="9.140625" style="530"/>
    <col min="13328" max="13328" width="10.140625" style="530" bestFit="1" customWidth="1"/>
    <col min="13329" max="13568" width="9.140625" style="530"/>
    <col min="13569" max="13569" width="5.85546875" style="530" customWidth="1"/>
    <col min="13570" max="13570" width="0.42578125" style="530" customWidth="1"/>
    <col min="13571" max="13571" width="3.5703125" style="530" customWidth="1"/>
    <col min="13572" max="13572" width="60.7109375" style="530" customWidth="1"/>
    <col min="13573" max="13573" width="0.42578125" style="530" customWidth="1"/>
    <col min="13574" max="13574" width="30.5703125" style="530" customWidth="1"/>
    <col min="13575" max="13575" width="0.42578125" style="530" customWidth="1"/>
    <col min="13576" max="13576" width="17.42578125" style="530" customWidth="1"/>
    <col min="13577" max="13577" width="0.42578125" style="530" customWidth="1"/>
    <col min="13578" max="13578" width="17.42578125" style="530" customWidth="1"/>
    <col min="13579" max="13579" width="16.140625" style="530" bestFit="1" customWidth="1"/>
    <col min="13580" max="13580" width="11.28515625" style="530" bestFit="1" customWidth="1"/>
    <col min="13581" max="13583" width="9.140625" style="530"/>
    <col min="13584" max="13584" width="10.140625" style="530" bestFit="1" customWidth="1"/>
    <col min="13585" max="13824" width="9.140625" style="530"/>
    <col min="13825" max="13825" width="5.85546875" style="530" customWidth="1"/>
    <col min="13826" max="13826" width="0.42578125" style="530" customWidth="1"/>
    <col min="13827" max="13827" width="3.5703125" style="530" customWidth="1"/>
    <col min="13828" max="13828" width="60.7109375" style="530" customWidth="1"/>
    <col min="13829" max="13829" width="0.42578125" style="530" customWidth="1"/>
    <col min="13830" max="13830" width="30.5703125" style="530" customWidth="1"/>
    <col min="13831" max="13831" width="0.42578125" style="530" customWidth="1"/>
    <col min="13832" max="13832" width="17.42578125" style="530" customWidth="1"/>
    <col min="13833" max="13833" width="0.42578125" style="530" customWidth="1"/>
    <col min="13834" max="13834" width="17.42578125" style="530" customWidth="1"/>
    <col min="13835" max="13835" width="16.140625" style="530" bestFit="1" customWidth="1"/>
    <col min="13836" max="13836" width="11.28515625" style="530" bestFit="1" customWidth="1"/>
    <col min="13837" max="13839" width="9.140625" style="530"/>
    <col min="13840" max="13840" width="10.140625" style="530" bestFit="1" customWidth="1"/>
    <col min="13841" max="14080" width="9.140625" style="530"/>
    <col min="14081" max="14081" width="5.85546875" style="530" customWidth="1"/>
    <col min="14082" max="14082" width="0.42578125" style="530" customWidth="1"/>
    <col min="14083" max="14083" width="3.5703125" style="530" customWidth="1"/>
    <col min="14084" max="14084" width="60.7109375" style="530" customWidth="1"/>
    <col min="14085" max="14085" width="0.42578125" style="530" customWidth="1"/>
    <col min="14086" max="14086" width="30.5703125" style="530" customWidth="1"/>
    <col min="14087" max="14087" width="0.42578125" style="530" customWidth="1"/>
    <col min="14088" max="14088" width="17.42578125" style="530" customWidth="1"/>
    <col min="14089" max="14089" width="0.42578125" style="530" customWidth="1"/>
    <col min="14090" max="14090" width="17.42578125" style="530" customWidth="1"/>
    <col min="14091" max="14091" width="16.140625" style="530" bestFit="1" customWidth="1"/>
    <col min="14092" max="14092" width="11.28515625" style="530" bestFit="1" customWidth="1"/>
    <col min="14093" max="14095" width="9.140625" style="530"/>
    <col min="14096" max="14096" width="10.140625" style="530" bestFit="1" customWidth="1"/>
    <col min="14097" max="14336" width="9.140625" style="530"/>
    <col min="14337" max="14337" width="5.85546875" style="530" customWidth="1"/>
    <col min="14338" max="14338" width="0.42578125" style="530" customWidth="1"/>
    <col min="14339" max="14339" width="3.5703125" style="530" customWidth="1"/>
    <col min="14340" max="14340" width="60.7109375" style="530" customWidth="1"/>
    <col min="14341" max="14341" width="0.42578125" style="530" customWidth="1"/>
    <col min="14342" max="14342" width="30.5703125" style="530" customWidth="1"/>
    <col min="14343" max="14343" width="0.42578125" style="530" customWidth="1"/>
    <col min="14344" max="14344" width="17.42578125" style="530" customWidth="1"/>
    <col min="14345" max="14345" width="0.42578125" style="530" customWidth="1"/>
    <col min="14346" max="14346" width="17.42578125" style="530" customWidth="1"/>
    <col min="14347" max="14347" width="16.140625" style="530" bestFit="1" customWidth="1"/>
    <col min="14348" max="14348" width="11.28515625" style="530" bestFit="1" customWidth="1"/>
    <col min="14349" max="14351" width="9.140625" style="530"/>
    <col min="14352" max="14352" width="10.140625" style="530" bestFit="1" customWidth="1"/>
    <col min="14353" max="14592" width="9.140625" style="530"/>
    <col min="14593" max="14593" width="5.85546875" style="530" customWidth="1"/>
    <col min="14594" max="14594" width="0.42578125" style="530" customWidth="1"/>
    <col min="14595" max="14595" width="3.5703125" style="530" customWidth="1"/>
    <col min="14596" max="14596" width="60.7109375" style="530" customWidth="1"/>
    <col min="14597" max="14597" width="0.42578125" style="530" customWidth="1"/>
    <col min="14598" max="14598" width="30.5703125" style="530" customWidth="1"/>
    <col min="14599" max="14599" width="0.42578125" style="530" customWidth="1"/>
    <col min="14600" max="14600" width="17.42578125" style="530" customWidth="1"/>
    <col min="14601" max="14601" width="0.42578125" style="530" customWidth="1"/>
    <col min="14602" max="14602" width="17.42578125" style="530" customWidth="1"/>
    <col min="14603" max="14603" width="16.140625" style="530" bestFit="1" customWidth="1"/>
    <col min="14604" max="14604" width="11.28515625" style="530" bestFit="1" customWidth="1"/>
    <col min="14605" max="14607" width="9.140625" style="530"/>
    <col min="14608" max="14608" width="10.140625" style="530" bestFit="1" customWidth="1"/>
    <col min="14609" max="14848" width="9.140625" style="530"/>
    <col min="14849" max="14849" width="5.85546875" style="530" customWidth="1"/>
    <col min="14850" max="14850" width="0.42578125" style="530" customWidth="1"/>
    <col min="14851" max="14851" width="3.5703125" style="530" customWidth="1"/>
    <col min="14852" max="14852" width="60.7109375" style="530" customWidth="1"/>
    <col min="14853" max="14853" width="0.42578125" style="530" customWidth="1"/>
    <col min="14854" max="14854" width="30.5703125" style="530" customWidth="1"/>
    <col min="14855" max="14855" width="0.42578125" style="530" customWidth="1"/>
    <col min="14856" max="14856" width="17.42578125" style="530" customWidth="1"/>
    <col min="14857" max="14857" width="0.42578125" style="530" customWidth="1"/>
    <col min="14858" max="14858" width="17.42578125" style="530" customWidth="1"/>
    <col min="14859" max="14859" width="16.140625" style="530" bestFit="1" customWidth="1"/>
    <col min="14860" max="14860" width="11.28515625" style="530" bestFit="1" customWidth="1"/>
    <col min="14861" max="14863" width="9.140625" style="530"/>
    <col min="14864" max="14864" width="10.140625" style="530" bestFit="1" customWidth="1"/>
    <col min="14865" max="15104" width="9.140625" style="530"/>
    <col min="15105" max="15105" width="5.85546875" style="530" customWidth="1"/>
    <col min="15106" max="15106" width="0.42578125" style="530" customWidth="1"/>
    <col min="15107" max="15107" width="3.5703125" style="530" customWidth="1"/>
    <col min="15108" max="15108" width="60.7109375" style="530" customWidth="1"/>
    <col min="15109" max="15109" width="0.42578125" style="530" customWidth="1"/>
    <col min="15110" max="15110" width="30.5703125" style="530" customWidth="1"/>
    <col min="15111" max="15111" width="0.42578125" style="530" customWidth="1"/>
    <col min="15112" max="15112" width="17.42578125" style="530" customWidth="1"/>
    <col min="15113" max="15113" width="0.42578125" style="530" customWidth="1"/>
    <col min="15114" max="15114" width="17.42578125" style="530" customWidth="1"/>
    <col min="15115" max="15115" width="16.140625" style="530" bestFit="1" customWidth="1"/>
    <col min="15116" max="15116" width="11.28515625" style="530" bestFit="1" customWidth="1"/>
    <col min="15117" max="15119" width="9.140625" style="530"/>
    <col min="15120" max="15120" width="10.140625" style="530" bestFit="1" customWidth="1"/>
    <col min="15121" max="15360" width="9.140625" style="530"/>
    <col min="15361" max="15361" width="5.85546875" style="530" customWidth="1"/>
    <col min="15362" max="15362" width="0.42578125" style="530" customWidth="1"/>
    <col min="15363" max="15363" width="3.5703125" style="530" customWidth="1"/>
    <col min="15364" max="15364" width="60.7109375" style="530" customWidth="1"/>
    <col min="15365" max="15365" width="0.42578125" style="530" customWidth="1"/>
    <col min="15366" max="15366" width="30.5703125" style="530" customWidth="1"/>
    <col min="15367" max="15367" width="0.42578125" style="530" customWidth="1"/>
    <col min="15368" max="15368" width="17.42578125" style="530" customWidth="1"/>
    <col min="15369" max="15369" width="0.42578125" style="530" customWidth="1"/>
    <col min="15370" max="15370" width="17.42578125" style="530" customWidth="1"/>
    <col min="15371" max="15371" width="16.140625" style="530" bestFit="1" customWidth="1"/>
    <col min="15372" max="15372" width="11.28515625" style="530" bestFit="1" customWidth="1"/>
    <col min="15373" max="15375" width="9.140625" style="530"/>
    <col min="15376" max="15376" width="10.140625" style="530" bestFit="1" customWidth="1"/>
    <col min="15377" max="15616" width="9.140625" style="530"/>
    <col min="15617" max="15617" width="5.85546875" style="530" customWidth="1"/>
    <col min="15618" max="15618" width="0.42578125" style="530" customWidth="1"/>
    <col min="15619" max="15619" width="3.5703125" style="530" customWidth="1"/>
    <col min="15620" max="15620" width="60.7109375" style="530" customWidth="1"/>
    <col min="15621" max="15621" width="0.42578125" style="530" customWidth="1"/>
    <col min="15622" max="15622" width="30.5703125" style="530" customWidth="1"/>
    <col min="15623" max="15623" width="0.42578125" style="530" customWidth="1"/>
    <col min="15624" max="15624" width="17.42578125" style="530" customWidth="1"/>
    <col min="15625" max="15625" width="0.42578125" style="530" customWidth="1"/>
    <col min="15626" max="15626" width="17.42578125" style="530" customWidth="1"/>
    <col min="15627" max="15627" width="16.140625" style="530" bestFit="1" customWidth="1"/>
    <col min="15628" max="15628" width="11.28515625" style="530" bestFit="1" customWidth="1"/>
    <col min="15629" max="15631" width="9.140625" style="530"/>
    <col min="15632" max="15632" width="10.140625" style="530" bestFit="1" customWidth="1"/>
    <col min="15633" max="15872" width="9.140625" style="530"/>
    <col min="15873" max="15873" width="5.85546875" style="530" customWidth="1"/>
    <col min="15874" max="15874" width="0.42578125" style="530" customWidth="1"/>
    <col min="15875" max="15875" width="3.5703125" style="530" customWidth="1"/>
    <col min="15876" max="15876" width="60.7109375" style="530" customWidth="1"/>
    <col min="15877" max="15877" width="0.42578125" style="530" customWidth="1"/>
    <col min="15878" max="15878" width="30.5703125" style="530" customWidth="1"/>
    <col min="15879" max="15879" width="0.42578125" style="530" customWidth="1"/>
    <col min="15880" max="15880" width="17.42578125" style="530" customWidth="1"/>
    <col min="15881" max="15881" width="0.42578125" style="530" customWidth="1"/>
    <col min="15882" max="15882" width="17.42578125" style="530" customWidth="1"/>
    <col min="15883" max="15883" width="16.140625" style="530" bestFit="1" customWidth="1"/>
    <col min="15884" max="15884" width="11.28515625" style="530" bestFit="1" customWidth="1"/>
    <col min="15885" max="15887" width="9.140625" style="530"/>
    <col min="15888" max="15888" width="10.140625" style="530" bestFit="1" customWidth="1"/>
    <col min="15889" max="16128" width="9.140625" style="530"/>
    <col min="16129" max="16129" width="5.85546875" style="530" customWidth="1"/>
    <col min="16130" max="16130" width="0.42578125" style="530" customWidth="1"/>
    <col min="16131" max="16131" width="3.5703125" style="530" customWidth="1"/>
    <col min="16132" max="16132" width="60.7109375" style="530" customWidth="1"/>
    <col min="16133" max="16133" width="0.42578125" style="530" customWidth="1"/>
    <col min="16134" max="16134" width="30.5703125" style="530" customWidth="1"/>
    <col min="16135" max="16135" width="0.42578125" style="530" customWidth="1"/>
    <col min="16136" max="16136" width="17.42578125" style="530" customWidth="1"/>
    <col min="16137" max="16137" width="0.42578125" style="530" customWidth="1"/>
    <col min="16138" max="16138" width="17.42578125" style="530" customWidth="1"/>
    <col min="16139" max="16139" width="16.140625" style="530" bestFit="1" customWidth="1"/>
    <col min="16140" max="16140" width="11.28515625" style="530" bestFit="1" customWidth="1"/>
    <col min="16141" max="16143" width="9.140625" style="530"/>
    <col min="16144" max="16144" width="10.140625" style="530" bestFit="1" customWidth="1"/>
    <col min="16145" max="16384" width="9.140625" style="530"/>
  </cols>
  <sheetData>
    <row r="1" spans="1:11" ht="15.75">
      <c r="A1" s="527" t="s">
        <v>300</v>
      </c>
      <c r="B1" s="527"/>
      <c r="C1" s="527"/>
      <c r="D1" s="528"/>
      <c r="E1" s="528"/>
      <c r="F1" s="528"/>
      <c r="G1" s="528"/>
      <c r="H1" s="529"/>
      <c r="I1" s="529"/>
      <c r="J1" s="529"/>
      <c r="K1" s="528"/>
    </row>
    <row r="2" spans="1:11" ht="15.75">
      <c r="A2" s="531" t="s">
        <v>301</v>
      </c>
      <c r="B2" s="531"/>
      <c r="C2" s="527"/>
      <c r="D2" s="528"/>
      <c r="E2" s="528"/>
      <c r="F2" s="528"/>
      <c r="G2" s="528"/>
      <c r="H2" s="529"/>
      <c r="I2" s="529"/>
      <c r="J2" s="529"/>
      <c r="K2" s="528"/>
    </row>
    <row r="3" spans="1:11" ht="15.75">
      <c r="A3" s="527" t="s">
        <v>291</v>
      </c>
      <c r="B3" s="527"/>
      <c r="C3" s="527"/>
      <c r="D3" s="528"/>
      <c r="E3" s="528"/>
      <c r="F3" s="532" t="s">
        <v>292</v>
      </c>
      <c r="G3" s="533"/>
      <c r="H3" s="534" t="str">
        <f ca="1">TEXT(NOW(), "dd mmmm, yyyy - h:mm AM/PM;@")</f>
        <v>19 April, 2019 - 5:25 PM</v>
      </c>
      <c r="I3" s="532"/>
      <c r="J3" s="529"/>
      <c r="K3" s="528"/>
    </row>
    <row r="4" spans="1:11" ht="15.75">
      <c r="A4" s="535"/>
      <c r="B4" s="535"/>
      <c r="C4" s="534"/>
      <c r="D4" s="528"/>
      <c r="E4" s="528"/>
      <c r="F4" s="528"/>
      <c r="G4" s="528"/>
      <c r="H4" s="528"/>
      <c r="I4" s="528"/>
      <c r="J4" s="528"/>
      <c r="K4" s="528"/>
    </row>
    <row r="5" spans="1:11" ht="15.75">
      <c r="A5" s="535"/>
      <c r="B5" s="535"/>
      <c r="C5" s="534"/>
      <c r="D5" s="528"/>
      <c r="E5" s="528"/>
      <c r="F5" s="528"/>
      <c r="G5" s="528"/>
      <c r="H5" s="528"/>
      <c r="I5" s="528"/>
      <c r="J5" s="528"/>
      <c r="K5" s="528"/>
    </row>
    <row r="6" spans="1:11" ht="16.5" thickBot="1">
      <c r="A6" s="535"/>
      <c r="B6" s="535"/>
      <c r="C6" s="534"/>
      <c r="D6" s="528"/>
      <c r="E6" s="528"/>
      <c r="F6" s="528"/>
      <c r="G6" s="528"/>
      <c r="H6" s="528"/>
      <c r="I6" s="528"/>
      <c r="J6" s="528"/>
      <c r="K6" s="528"/>
    </row>
    <row r="7" spans="1:11" ht="16.5" thickBot="1">
      <c r="A7" s="536" t="s">
        <v>293</v>
      </c>
      <c r="B7" s="535"/>
      <c r="C7" s="638" t="s">
        <v>294</v>
      </c>
      <c r="D7" s="639"/>
      <c r="E7" s="535"/>
      <c r="F7" s="536" t="s">
        <v>295</v>
      </c>
      <c r="G7" s="535"/>
      <c r="H7" s="536" t="s">
        <v>296</v>
      </c>
      <c r="I7" s="537"/>
      <c r="J7" s="536" t="s">
        <v>297</v>
      </c>
      <c r="K7" s="535"/>
    </row>
    <row r="8" spans="1:11" ht="15.75">
      <c r="A8" s="537"/>
      <c r="B8" s="535"/>
      <c r="C8" s="537"/>
      <c r="D8" s="537"/>
      <c r="E8" s="535"/>
      <c r="F8" s="537"/>
      <c r="G8" s="535"/>
      <c r="H8" s="537"/>
      <c r="I8" s="537"/>
      <c r="J8" s="537"/>
      <c r="K8" s="535"/>
    </row>
    <row r="9" spans="1:11" ht="16.5" thickBot="1">
      <c r="A9" s="537"/>
      <c r="B9" s="535"/>
      <c r="C9" s="537"/>
      <c r="D9" s="537"/>
      <c r="E9" s="535"/>
      <c r="F9" s="537"/>
      <c r="G9" s="535"/>
      <c r="H9" s="641" t="s">
        <v>298</v>
      </c>
      <c r="I9" s="641"/>
      <c r="J9" s="641"/>
      <c r="K9" s="535"/>
    </row>
    <row r="10" spans="1:11" ht="15.75">
      <c r="A10" s="535"/>
      <c r="B10" s="535"/>
      <c r="C10" s="534"/>
      <c r="D10" s="528"/>
      <c r="E10" s="528"/>
      <c r="F10" s="528"/>
      <c r="G10" s="528"/>
      <c r="H10" s="529"/>
      <c r="I10" s="529"/>
      <c r="J10" s="529"/>
      <c r="K10" s="528"/>
    </row>
    <row r="11" spans="1:11" ht="15.75" customHeight="1">
      <c r="A11" s="535">
        <v>1</v>
      </c>
      <c r="B11" s="535"/>
      <c r="C11" s="528" t="s">
        <v>302</v>
      </c>
      <c r="D11" s="528"/>
      <c r="E11" s="528"/>
      <c r="F11" s="640" t="s">
        <v>299</v>
      </c>
      <c r="G11" s="528"/>
      <c r="H11" s="529">
        <v>2235</v>
      </c>
      <c r="I11" s="529"/>
      <c r="J11" s="529"/>
      <c r="K11" s="529"/>
    </row>
    <row r="12" spans="1:11" ht="15.75">
      <c r="A12" s="535"/>
      <c r="B12" s="535"/>
      <c r="C12" s="260" t="s">
        <v>251</v>
      </c>
      <c r="D12" s="528"/>
      <c r="E12" s="528"/>
      <c r="F12" s="640"/>
      <c r="G12" s="528"/>
      <c r="H12" s="529">
        <v>248</v>
      </c>
      <c r="I12" s="529"/>
      <c r="J12" s="529"/>
      <c r="K12" s="529"/>
    </row>
    <row r="13" spans="1:11" ht="15.75">
      <c r="A13" s="535"/>
      <c r="B13" s="535"/>
      <c r="C13" s="534"/>
      <c r="D13" s="528" t="s">
        <v>303</v>
      </c>
      <c r="E13" s="528"/>
      <c r="F13" s="640"/>
      <c r="G13" s="528"/>
      <c r="H13" s="529"/>
      <c r="I13" s="529"/>
      <c r="J13" s="529">
        <f>SUM(H11:H12)</f>
        <v>2483</v>
      </c>
      <c r="K13" s="529"/>
    </row>
    <row r="14" spans="1:11" ht="16.5" thickBot="1">
      <c r="A14" s="535"/>
      <c r="B14" s="535"/>
      <c r="C14" s="534"/>
      <c r="D14" s="528"/>
      <c r="E14" s="528"/>
      <c r="F14" s="528"/>
      <c r="G14" s="528"/>
      <c r="H14" s="538">
        <f>SUM(H11:H12)</f>
        <v>2483</v>
      </c>
      <c r="I14" s="538"/>
      <c r="J14" s="538">
        <f>SUM(J12:J13)</f>
        <v>2483</v>
      </c>
      <c r="K14" s="529" t="b">
        <f>H14=J14</f>
        <v>1</v>
      </c>
    </row>
    <row r="15" spans="1:11" ht="17.25" thickTop="1" thickBot="1">
      <c r="A15" s="539"/>
      <c r="B15" s="539"/>
      <c r="C15" s="540"/>
      <c r="D15" s="541"/>
      <c r="E15" s="541"/>
      <c r="F15" s="541"/>
      <c r="G15" s="541"/>
      <c r="H15" s="542"/>
      <c r="I15" s="542"/>
      <c r="J15" s="542"/>
      <c r="K15" s="542"/>
    </row>
    <row r="16" spans="1:11" ht="15.75">
      <c r="A16" s="537"/>
      <c r="B16" s="537"/>
      <c r="C16" s="543"/>
      <c r="D16" s="544"/>
      <c r="E16" s="544"/>
      <c r="F16" s="544"/>
      <c r="G16" s="544"/>
      <c r="H16" s="545"/>
      <c r="I16" s="545"/>
      <c r="J16" s="545"/>
      <c r="K16" s="545"/>
    </row>
    <row r="17" spans="1:11" ht="15.75" customHeight="1">
      <c r="A17" s="535">
        <f>A11+1</f>
        <v>2</v>
      </c>
      <c r="B17" s="535"/>
      <c r="C17" s="528" t="s">
        <v>304</v>
      </c>
      <c r="D17" s="528"/>
      <c r="E17" s="528"/>
      <c r="F17" s="640" t="s">
        <v>299</v>
      </c>
      <c r="G17" s="528"/>
      <c r="H17" s="529">
        <v>7729</v>
      </c>
      <c r="I17" s="529"/>
      <c r="J17" s="529"/>
      <c r="K17" s="529"/>
    </row>
    <row r="18" spans="1:11" ht="15.75">
      <c r="A18" s="535"/>
      <c r="B18" s="535"/>
      <c r="C18" s="534"/>
      <c r="D18" s="528" t="s">
        <v>305</v>
      </c>
      <c r="E18" s="528"/>
      <c r="F18" s="640"/>
      <c r="G18" s="528"/>
      <c r="H18" s="529"/>
      <c r="I18" s="529"/>
      <c r="J18" s="529">
        <f>H17</f>
        <v>7729</v>
      </c>
      <c r="K18" s="529"/>
    </row>
    <row r="19" spans="1:11" ht="16.5" thickBot="1">
      <c r="A19" s="535"/>
      <c r="B19" s="535"/>
      <c r="C19" s="534"/>
      <c r="D19" s="528"/>
      <c r="E19" s="528"/>
      <c r="F19" s="528"/>
      <c r="G19" s="528"/>
      <c r="H19" s="538">
        <f>SUM(H17:H17)</f>
        <v>7729</v>
      </c>
      <c r="I19" s="538"/>
      <c r="J19" s="538">
        <f>SUM(J18:J18)</f>
        <v>7729</v>
      </c>
      <c r="K19" s="529" t="b">
        <f>H19=J19</f>
        <v>1</v>
      </c>
    </row>
    <row r="20" spans="1:11" ht="17.25" thickTop="1" thickBot="1">
      <c r="A20" s="539"/>
      <c r="B20" s="539"/>
      <c r="C20" s="540"/>
      <c r="D20" s="541"/>
      <c r="E20" s="541"/>
      <c r="F20" s="541"/>
      <c r="G20" s="541"/>
      <c r="H20" s="542"/>
      <c r="I20" s="542"/>
      <c r="J20" s="542"/>
      <c r="K20" s="542"/>
    </row>
    <row r="21" spans="1:11" ht="15.75">
      <c r="A21" s="537"/>
      <c r="B21" s="537"/>
      <c r="C21" s="543"/>
      <c r="D21" s="544"/>
      <c r="E21" s="544"/>
      <c r="F21" s="544"/>
      <c r="G21" s="544"/>
      <c r="H21" s="545"/>
      <c r="I21" s="545"/>
      <c r="J21" s="545"/>
      <c r="K21" s="545"/>
    </row>
    <row r="22" spans="1:11" ht="15.75" customHeight="1">
      <c r="A22" s="535">
        <f>A17+1</f>
        <v>3</v>
      </c>
      <c r="B22" s="535"/>
      <c r="C22" s="528" t="s">
        <v>306</v>
      </c>
      <c r="D22" s="528"/>
      <c r="E22" s="528"/>
      <c r="F22" s="640" t="s">
        <v>299</v>
      </c>
      <c r="G22" s="528"/>
      <c r="H22" s="529">
        <v>36910</v>
      </c>
      <c r="I22" s="529"/>
      <c r="J22" s="529"/>
      <c r="K22" s="529"/>
    </row>
    <row r="23" spans="1:11" ht="15.75">
      <c r="A23" s="535"/>
      <c r="B23" s="535"/>
      <c r="C23" s="534"/>
      <c r="D23" s="528" t="s">
        <v>307</v>
      </c>
      <c r="E23" s="528"/>
      <c r="F23" s="640"/>
      <c r="G23" s="528"/>
      <c r="H23" s="529"/>
      <c r="I23" s="529"/>
      <c r="J23" s="529">
        <f>H22</f>
        <v>36910</v>
      </c>
      <c r="K23" s="529"/>
    </row>
    <row r="24" spans="1:11" ht="16.5" thickBot="1">
      <c r="A24" s="535"/>
      <c r="B24" s="535"/>
      <c r="C24" s="534"/>
      <c r="D24" s="528"/>
      <c r="E24" s="528"/>
      <c r="F24" s="528"/>
      <c r="G24" s="528"/>
      <c r="H24" s="538">
        <f>SUM(H22:H22)</f>
        <v>36910</v>
      </c>
      <c r="I24" s="538"/>
      <c r="J24" s="538">
        <f>SUM(J23:J23)</f>
        <v>36910</v>
      </c>
      <c r="K24" s="529" t="b">
        <f>H24=J24</f>
        <v>1</v>
      </c>
    </row>
    <row r="25" spans="1:11" ht="17.25" thickTop="1" thickBot="1">
      <c r="A25" s="539"/>
      <c r="B25" s="539"/>
      <c r="C25" s="540"/>
      <c r="D25" s="541"/>
      <c r="E25" s="541"/>
      <c r="F25" s="541"/>
      <c r="G25" s="541"/>
      <c r="H25" s="542"/>
      <c r="I25" s="542"/>
      <c r="J25" s="542"/>
      <c r="K25" s="542"/>
    </row>
    <row r="26" spans="1:11" ht="15.75">
      <c r="A26" s="537"/>
      <c r="B26" s="537"/>
      <c r="C26" s="543"/>
      <c r="D26" s="544"/>
      <c r="E26" s="544"/>
      <c r="F26" s="544"/>
      <c r="G26" s="544"/>
      <c r="H26" s="545"/>
      <c r="I26" s="545"/>
      <c r="J26" s="545"/>
      <c r="K26" s="545"/>
    </row>
    <row r="27" spans="1:11" ht="15.75" customHeight="1">
      <c r="A27" s="535">
        <f>A22+1</f>
        <v>4</v>
      </c>
      <c r="B27" s="535"/>
      <c r="C27" s="528" t="s">
        <v>308</v>
      </c>
      <c r="D27" s="528"/>
      <c r="E27" s="528"/>
      <c r="F27" s="640" t="s">
        <v>299</v>
      </c>
      <c r="G27" s="528"/>
      <c r="H27" s="529">
        <v>25000</v>
      </c>
      <c r="I27" s="529"/>
      <c r="J27" s="529"/>
      <c r="K27" s="529"/>
    </row>
    <row r="28" spans="1:11" ht="15.75">
      <c r="A28" s="535"/>
      <c r="B28" s="535"/>
      <c r="C28" s="534"/>
      <c r="D28" s="528" t="s">
        <v>307</v>
      </c>
      <c r="E28" s="528"/>
      <c r="F28" s="640"/>
      <c r="G28" s="528"/>
      <c r="H28" s="529"/>
      <c r="I28" s="529"/>
      <c r="J28" s="529">
        <f>H27</f>
        <v>25000</v>
      </c>
      <c r="K28" s="529"/>
    </row>
    <row r="29" spans="1:11" ht="16.5" thickBot="1">
      <c r="A29" s="535"/>
      <c r="B29" s="535"/>
      <c r="C29" s="534"/>
      <c r="D29" s="528"/>
      <c r="E29" s="528"/>
      <c r="F29" s="528"/>
      <c r="G29" s="528"/>
      <c r="H29" s="538">
        <f>SUM(H27:H27)</f>
        <v>25000</v>
      </c>
      <c r="I29" s="538"/>
      <c r="J29" s="538">
        <f>SUM(J28:J28)</f>
        <v>25000</v>
      </c>
      <c r="K29" s="529" t="b">
        <f>H29=J29</f>
        <v>1</v>
      </c>
    </row>
    <row r="30" spans="1:11" ht="17.25" thickTop="1" thickBot="1">
      <c r="A30" s="539"/>
      <c r="B30" s="539"/>
      <c r="C30" s="540"/>
      <c r="D30" s="541"/>
      <c r="E30" s="541"/>
      <c r="F30" s="541"/>
      <c r="G30" s="541"/>
      <c r="H30" s="542"/>
      <c r="I30" s="542"/>
      <c r="J30" s="542"/>
      <c r="K30" s="542"/>
    </row>
    <row r="31" spans="1:11" ht="15.75">
      <c r="A31" s="537"/>
      <c r="B31" s="537"/>
      <c r="C31" s="543"/>
      <c r="D31" s="544"/>
      <c r="E31" s="544"/>
      <c r="F31" s="544"/>
      <c r="G31" s="544"/>
      <c r="H31" s="545"/>
      <c r="I31" s="545"/>
      <c r="J31" s="545"/>
      <c r="K31" s="545"/>
    </row>
    <row r="32" spans="1:11" ht="15.75" customHeight="1">
      <c r="A32" s="535">
        <f>A27+1</f>
        <v>5</v>
      </c>
      <c r="B32" s="535"/>
      <c r="C32" s="528" t="s">
        <v>318</v>
      </c>
      <c r="D32" s="528"/>
      <c r="E32" s="528"/>
      <c r="F32" s="640" t="s">
        <v>299</v>
      </c>
      <c r="G32" s="528"/>
      <c r="H32" s="529">
        <v>90698</v>
      </c>
      <c r="I32" s="529"/>
      <c r="J32" s="529"/>
      <c r="K32" s="529"/>
    </row>
    <row r="33" spans="1:11" ht="15.75">
      <c r="A33" s="535"/>
      <c r="B33" s="535"/>
      <c r="C33" s="534"/>
      <c r="D33" s="528" t="s">
        <v>251</v>
      </c>
      <c r="E33" s="528"/>
      <c r="F33" s="640"/>
      <c r="G33" s="528"/>
      <c r="H33" s="529"/>
      <c r="I33" s="529"/>
      <c r="J33" s="529">
        <f>H32</f>
        <v>90698</v>
      </c>
      <c r="K33" s="529"/>
    </row>
    <row r="34" spans="1:11" ht="16.5" thickBot="1">
      <c r="A34" s="535"/>
      <c r="B34" s="535"/>
      <c r="C34" s="534"/>
      <c r="D34" s="528"/>
      <c r="E34" s="528"/>
      <c r="F34" s="528"/>
      <c r="G34" s="528"/>
      <c r="H34" s="538">
        <f>SUM(H32:H32)</f>
        <v>90698</v>
      </c>
      <c r="I34" s="538"/>
      <c r="J34" s="538">
        <f>SUM(J33:J33)</f>
        <v>90698</v>
      </c>
      <c r="K34" s="529" t="b">
        <f>H34=J34</f>
        <v>1</v>
      </c>
    </row>
    <row r="35" spans="1:11" ht="17.25" thickTop="1" thickBot="1">
      <c r="A35" s="539"/>
      <c r="B35" s="539"/>
      <c r="C35" s="540"/>
      <c r="D35" s="541"/>
      <c r="E35" s="541"/>
      <c r="F35" s="541"/>
      <c r="G35" s="541"/>
      <c r="H35" s="542"/>
      <c r="I35" s="542"/>
      <c r="J35" s="542"/>
      <c r="K35" s="542"/>
    </row>
    <row r="36" spans="1:11" ht="15.75">
      <c r="A36" s="537"/>
      <c r="B36" s="537"/>
      <c r="C36" s="543"/>
      <c r="D36" s="544"/>
      <c r="E36" s="544"/>
      <c r="F36" s="544"/>
      <c r="G36" s="544"/>
      <c r="H36" s="545"/>
      <c r="I36" s="545"/>
      <c r="J36" s="545"/>
      <c r="K36" s="545"/>
    </row>
  </sheetData>
  <mergeCells count="7">
    <mergeCell ref="C7:D7"/>
    <mergeCell ref="F32:F33"/>
    <mergeCell ref="H9:J9"/>
    <mergeCell ref="F11:F13"/>
    <mergeCell ref="F17:F18"/>
    <mergeCell ref="F22:F23"/>
    <mergeCell ref="F27:F28"/>
  </mergeCells>
  <conditionalFormatting sqref="K14">
    <cfRule type="cellIs" dxfId="9" priority="29" operator="equal">
      <formula>FALSE</formula>
    </cfRule>
    <cfRule type="cellIs" dxfId="8" priority="30" operator="equal">
      <formula>TRUE</formula>
    </cfRule>
  </conditionalFormatting>
  <conditionalFormatting sqref="K19">
    <cfRule type="cellIs" dxfId="7" priority="7" operator="equal">
      <formula>FALSE</formula>
    </cfRule>
    <cfRule type="cellIs" dxfId="6" priority="8" operator="equal">
      <formula>TRUE</formula>
    </cfRule>
  </conditionalFormatting>
  <conditionalFormatting sqref="K24">
    <cfRule type="cellIs" dxfId="5" priority="5" operator="equal">
      <formula>FALSE</formula>
    </cfRule>
    <cfRule type="cellIs" dxfId="4" priority="6" operator="equal">
      <formula>TRUE</formula>
    </cfRule>
  </conditionalFormatting>
  <conditionalFormatting sqref="K29">
    <cfRule type="cellIs" dxfId="3" priority="3" operator="equal">
      <formula>FALSE</formula>
    </cfRule>
    <cfRule type="cellIs" dxfId="2" priority="4" operator="equal">
      <formula>TRUE</formula>
    </cfRule>
  </conditionalFormatting>
  <conditionalFormatting sqref="K34">
    <cfRule type="cellIs" dxfId="1" priority="1" operator="equal">
      <formula>FALSE</formula>
    </cfRule>
    <cfRule type="cellIs" dxfId="0" priority="2" operator="equal">
      <formula>TRUE</formula>
    </cfRule>
  </conditionalFormatting>
  <pageMargins left="0.5" right="0.2" top="0.25" bottom="0.2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BS</vt:lpstr>
      <vt:lpstr>PL </vt:lpstr>
      <vt:lpstr>CI</vt:lpstr>
      <vt:lpstr>CF</vt:lpstr>
      <vt:lpstr>EQ</vt:lpstr>
      <vt:lpstr>Notes</vt:lpstr>
      <vt:lpstr>FAS</vt:lpstr>
      <vt:lpstr>Liquidity risk</vt:lpstr>
      <vt:lpstr>Adjustments</vt:lpstr>
      <vt:lpstr>Adjustments!Print_Area</vt:lpstr>
      <vt:lpstr>BS!Print_Area</vt:lpstr>
      <vt:lpstr>CF!Print_Area</vt:lpstr>
      <vt:lpstr>CI!Print_Area</vt:lpstr>
      <vt:lpstr>EQ!Print_Area</vt:lpstr>
      <vt:lpstr>FAS!Print_Area</vt:lpstr>
      <vt:lpstr>'Liquidity risk'!Print_Area</vt:lpstr>
      <vt:lpstr>Notes!Print_Area</vt:lpstr>
      <vt:lpstr>'PL '!Print_Area</vt:lpstr>
    </vt:vector>
  </TitlesOfParts>
  <Company>COMPUTER HOME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NETWORK</dc:creator>
  <cp:lastModifiedBy>intel</cp:lastModifiedBy>
  <cp:lastPrinted>2016-12-08T14:02:30Z</cp:lastPrinted>
  <dcterms:created xsi:type="dcterms:W3CDTF">1998-06-04T18:56:47Z</dcterms:created>
  <dcterms:modified xsi:type="dcterms:W3CDTF">2019-04-19T12:25:39Z</dcterms:modified>
</cp:coreProperties>
</file>